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2F3FD48B-EEF1-4133-A593-D59AE6165E1A}" xr6:coauthVersionLast="47" xr6:coauthVersionMax="47" xr10:uidLastSave="{00000000-0000-0000-0000-000000000000}"/>
  <bookViews>
    <workbookView xWindow="-120" yWindow="-120" windowWidth="20730" windowHeight="9000" xr2:uid="{DF728910-97C8-4DDE-B74E-3653E32E8FBC}"/>
  </bookViews>
  <sheets>
    <sheet name="Corrupción" sheetId="1" r:id="rId1"/>
  </sheets>
  <externalReferences>
    <externalReference r:id="rId2"/>
    <externalReference r:id="rId3"/>
    <externalReference r:id="rId4"/>
    <externalReference r:id="rId5"/>
    <externalReference r:id="rId6"/>
  </externalReferences>
  <definedNames>
    <definedName name="_xlnm._FilterDatabase" localSheetId="0" hidden="1">Corrupción!$A$10:$BM$199</definedName>
    <definedName name="Clasi_Impacto">[1]Tablas!$A$5:$A$7</definedName>
    <definedName name="Contratos">'[2]Tabla Impacto'!#REF!</definedName>
    <definedName name="Impacto">[1]Tablas!$A$1:$A$2</definedName>
    <definedName name="Impacto_Ambientales">'[2]Tabla Impacto'!#REF!</definedName>
    <definedName name="Impacto_Continuidad_Negocio">'[2]Tabla Impacto'!#REF!</definedName>
    <definedName name="Impacto_Contratación">'[2]Tabla Impacto'!#REF!</definedName>
    <definedName name="Impacto_Corrupción">[2]!Table23[#Data]</definedName>
    <definedName name="Impacto_Gestión">'[2]Tabla Impacto'!#REF!</definedName>
    <definedName name="Impacto_Proyectos">'[2]Tabla Impacto'!#REF!</definedName>
    <definedName name="Impacto_Seguridad_Información">'[2]Tabla Impacto'!#REF!</definedName>
    <definedName name="Impacto_Seguridad_Salud_Trabajo">'[2]Tabla Impacto'!#REF!</definedName>
    <definedName name="Nuevo">[3]!Pro[Procesos]</definedName>
    <definedName name="Probabilidad">[4]!Proba[Descriptor]</definedName>
    <definedName name="Probabilidad_Ambientales">[2]Tabla_Probabilidad!#REF!</definedName>
    <definedName name="Probabilidad_Continuidad_Negocio">[2]Tabla_Probabilidad!#REF!</definedName>
    <definedName name="Probabilidad_Contratación">[2]Tabla_Probabilidad!#REF!</definedName>
    <definedName name="Probabilidad_Gestión">[2]Tabla_Probabilidad!#REF!</definedName>
    <definedName name="Probabilidad_Proyectos">[2]Tabla_Probabilidad!#REF!</definedName>
    <definedName name="Probabilidad_Seguridad_Información">[2]Tabla_Probabilidad!#REF!</definedName>
    <definedName name="Probabilidad_Seguridad_Salud_Trabajo">[2]Tabla_Probabilidad!#REF!</definedName>
    <definedName name="Procesos">[4]!Pro[Procesos]</definedName>
    <definedName name="Proyectos">'[2]Tabla Impacto'!#REF!</definedName>
    <definedName name="Redacción_Impacto_Contratación">[5]Tabla_Impacto!#REF!</definedName>
    <definedName name="Redacción_Impacto_Proyectos">[5]Tabla_Impacto!#REF!</definedName>
    <definedName name="Redacción_Impacto_Seguridad_Salud_Trabajo">[5]Tabla_Impacto!#REF!</definedName>
    <definedName name="Riesgos">[4]!Tipo_Riesgo[Tipo de Riesgos]</definedName>
    <definedName name="Riesgos_Ambientales">'[2]Tabla Impacto'!#REF!</definedName>
    <definedName name="Riesgos_Continuidad_Negocio">'[2]Tabla Impacto'!#REF!</definedName>
    <definedName name="Riesgos_Corrupción__LAFT">'[2]Tabla Impacto'!#REF!</definedName>
    <definedName name="Riesgos_Gestión">'[2]Tabla Impacto'!#REF!</definedName>
    <definedName name="Riesgos_SDI">'[2]Tabla Impacto'!#REF!</definedName>
    <definedName name="Riesgos_SST">'[2]Tabla Impacto'!#REF!</definedName>
    <definedName name="Tip.Ctrl">[1]Tablas!$A$27:$A$29</definedName>
    <definedName name="Tipo">[4]!Tipo_Riesgo[Tipo de Riesgos]</definedName>
    <definedName name="Tipologia_Riesgos">[2]Tipologia_Riesgos!#REF!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J199" i="1" l="1"/>
  <c r="AL199" i="1" s="1"/>
  <c r="AM199" i="1" s="1"/>
  <c r="AI199" i="1"/>
  <c r="AJ198" i="1"/>
  <c r="AL198" i="1" s="1"/>
  <c r="AM198" i="1" s="1"/>
  <c r="AI198" i="1"/>
  <c r="AJ197" i="1"/>
  <c r="AL197" i="1" s="1"/>
  <c r="AM197" i="1" s="1"/>
  <c r="AI197" i="1"/>
  <c r="AJ196" i="1"/>
  <c r="AL196" i="1" s="1"/>
  <c r="AM196" i="1" s="1"/>
  <c r="AI196" i="1"/>
  <c r="AJ195" i="1"/>
  <c r="AL195" i="1" s="1"/>
  <c r="AM195" i="1" s="1"/>
  <c r="AI195" i="1"/>
  <c r="AJ194" i="1"/>
  <c r="AL194" i="1" s="1"/>
  <c r="AM194" i="1" s="1"/>
  <c r="AI194" i="1"/>
  <c r="AS193" i="1"/>
  <c r="AJ193" i="1"/>
  <c r="AL193" i="1" s="1"/>
  <c r="AM193" i="1" s="1"/>
  <c r="AN193" i="1" s="1"/>
  <c r="AO193" i="1" s="1"/>
  <c r="AQ193" i="1" s="1"/>
  <c r="AR193" i="1" s="1"/>
  <c r="AT193" i="1" s="1"/>
  <c r="AI193" i="1"/>
  <c r="I193" i="1"/>
  <c r="A193" i="1"/>
  <c r="AJ192" i="1"/>
  <c r="AL192" i="1" s="1"/>
  <c r="AM192" i="1" s="1"/>
  <c r="AI192" i="1"/>
  <c r="AJ191" i="1"/>
  <c r="AL191" i="1" s="1"/>
  <c r="AM191" i="1" s="1"/>
  <c r="AI191" i="1"/>
  <c r="AJ190" i="1"/>
  <c r="AL190" i="1" s="1"/>
  <c r="AM190" i="1" s="1"/>
  <c r="AI190" i="1"/>
  <c r="AJ189" i="1"/>
  <c r="AL189" i="1" s="1"/>
  <c r="AM189" i="1" s="1"/>
  <c r="AI189" i="1"/>
  <c r="AJ188" i="1"/>
  <c r="AL188" i="1" s="1"/>
  <c r="AM188" i="1" s="1"/>
  <c r="AI188" i="1"/>
  <c r="AJ187" i="1"/>
  <c r="AL187" i="1" s="1"/>
  <c r="AM187" i="1" s="1"/>
  <c r="AI187" i="1"/>
  <c r="AS186" i="1"/>
  <c r="AJ186" i="1"/>
  <c r="AL186" i="1" s="1"/>
  <c r="AM186" i="1" s="1"/>
  <c r="AN186" i="1" s="1"/>
  <c r="AO186" i="1" s="1"/>
  <c r="AQ186" i="1" s="1"/>
  <c r="AR186" i="1" s="1"/>
  <c r="AT186" i="1" s="1"/>
  <c r="AI186" i="1"/>
  <c r="I186" i="1"/>
  <c r="A186" i="1"/>
  <c r="AJ185" i="1"/>
  <c r="AL185" i="1" s="1"/>
  <c r="AM185" i="1" s="1"/>
  <c r="AI185" i="1"/>
  <c r="AJ184" i="1"/>
  <c r="AL184" i="1" s="1"/>
  <c r="AM184" i="1" s="1"/>
  <c r="AI184" i="1"/>
  <c r="AJ183" i="1"/>
  <c r="AL183" i="1" s="1"/>
  <c r="AM183" i="1" s="1"/>
  <c r="AI183" i="1"/>
  <c r="AJ182" i="1"/>
  <c r="AL182" i="1" s="1"/>
  <c r="AM182" i="1" s="1"/>
  <c r="AI182" i="1"/>
  <c r="AJ181" i="1"/>
  <c r="AL181" i="1" s="1"/>
  <c r="AM181" i="1" s="1"/>
  <c r="AI181" i="1"/>
  <c r="AJ180" i="1"/>
  <c r="AL180" i="1" s="1"/>
  <c r="AM180" i="1" s="1"/>
  <c r="AI180" i="1"/>
  <c r="AS179" i="1"/>
  <c r="AJ179" i="1"/>
  <c r="AL179" i="1" s="1"/>
  <c r="AM179" i="1" s="1"/>
  <c r="AN179" i="1" s="1"/>
  <c r="AO179" i="1" s="1"/>
  <c r="AQ179" i="1" s="1"/>
  <c r="AR179" i="1" s="1"/>
  <c r="AT179" i="1" s="1"/>
  <c r="AI179" i="1"/>
  <c r="I179" i="1"/>
  <c r="A179" i="1"/>
  <c r="AJ178" i="1"/>
  <c r="AL178" i="1" s="1"/>
  <c r="AM178" i="1" s="1"/>
  <c r="AI178" i="1"/>
  <c r="AJ177" i="1"/>
  <c r="AL177" i="1" s="1"/>
  <c r="AM177" i="1" s="1"/>
  <c r="AI177" i="1"/>
  <c r="AJ176" i="1"/>
  <c r="AL176" i="1" s="1"/>
  <c r="AM176" i="1" s="1"/>
  <c r="AI176" i="1"/>
  <c r="AJ175" i="1"/>
  <c r="AL175" i="1" s="1"/>
  <c r="AM175" i="1" s="1"/>
  <c r="AI175" i="1"/>
  <c r="AJ174" i="1"/>
  <c r="AL174" i="1" s="1"/>
  <c r="AM174" i="1" s="1"/>
  <c r="AI174" i="1"/>
  <c r="AJ173" i="1"/>
  <c r="AL173" i="1" s="1"/>
  <c r="AM173" i="1" s="1"/>
  <c r="AI173" i="1"/>
  <c r="AS172" i="1"/>
  <c r="AJ172" i="1"/>
  <c r="AL172" i="1" s="1"/>
  <c r="AM172" i="1" s="1"/>
  <c r="AN172" i="1" s="1"/>
  <c r="AO172" i="1" s="1"/>
  <c r="AQ172" i="1" s="1"/>
  <c r="AR172" i="1" s="1"/>
  <c r="AT172" i="1" s="1"/>
  <c r="AI172" i="1"/>
  <c r="I172" i="1"/>
  <c r="A172" i="1"/>
  <c r="AJ171" i="1"/>
  <c r="AL171" i="1" s="1"/>
  <c r="AM171" i="1" s="1"/>
  <c r="AI171" i="1"/>
  <c r="AJ170" i="1"/>
  <c r="AL170" i="1" s="1"/>
  <c r="AM170" i="1" s="1"/>
  <c r="AI170" i="1"/>
  <c r="AJ169" i="1"/>
  <c r="AL169" i="1" s="1"/>
  <c r="AM169" i="1" s="1"/>
  <c r="AI169" i="1"/>
  <c r="AJ168" i="1"/>
  <c r="AL168" i="1" s="1"/>
  <c r="AM168" i="1" s="1"/>
  <c r="AI168" i="1"/>
  <c r="AJ167" i="1"/>
  <c r="AL167" i="1" s="1"/>
  <c r="AM167" i="1" s="1"/>
  <c r="AI167" i="1"/>
  <c r="AJ166" i="1"/>
  <c r="AL166" i="1" s="1"/>
  <c r="AM166" i="1" s="1"/>
  <c r="AI166" i="1"/>
  <c r="AS165" i="1"/>
  <c r="AJ165" i="1"/>
  <c r="AL165" i="1" s="1"/>
  <c r="AM165" i="1" s="1"/>
  <c r="AN165" i="1" s="1"/>
  <c r="AO165" i="1" s="1"/>
  <c r="AQ165" i="1" s="1"/>
  <c r="AR165" i="1" s="1"/>
  <c r="AT165" i="1" s="1"/>
  <c r="AI165" i="1"/>
  <c r="I165" i="1"/>
  <c r="A165" i="1"/>
  <c r="AJ164" i="1"/>
  <c r="AL164" i="1" s="1"/>
  <c r="AM164" i="1" s="1"/>
  <c r="AI164" i="1"/>
  <c r="AJ163" i="1"/>
  <c r="AL163" i="1" s="1"/>
  <c r="AM163" i="1" s="1"/>
  <c r="AI163" i="1"/>
  <c r="AJ162" i="1"/>
  <c r="AL162" i="1" s="1"/>
  <c r="AM162" i="1" s="1"/>
  <c r="AI162" i="1"/>
  <c r="AJ161" i="1"/>
  <c r="AL161" i="1" s="1"/>
  <c r="AM161" i="1" s="1"/>
  <c r="AI161" i="1"/>
  <c r="AJ160" i="1"/>
  <c r="AL160" i="1" s="1"/>
  <c r="AM160" i="1" s="1"/>
  <c r="AI160" i="1"/>
  <c r="AJ159" i="1"/>
  <c r="AL159" i="1" s="1"/>
  <c r="AM159" i="1" s="1"/>
  <c r="AI159" i="1"/>
  <c r="AS158" i="1"/>
  <c r="AJ158" i="1"/>
  <c r="AL158" i="1" s="1"/>
  <c r="AM158" i="1" s="1"/>
  <c r="AN158" i="1" s="1"/>
  <c r="AO158" i="1" s="1"/>
  <c r="AQ158" i="1" s="1"/>
  <c r="AR158" i="1" s="1"/>
  <c r="AT158" i="1" s="1"/>
  <c r="AI158" i="1"/>
  <c r="I158" i="1"/>
  <c r="A158" i="1"/>
  <c r="AJ157" i="1"/>
  <c r="AL157" i="1" s="1"/>
  <c r="AM157" i="1" s="1"/>
  <c r="AI157" i="1"/>
  <c r="AJ156" i="1"/>
  <c r="AL156" i="1" s="1"/>
  <c r="AM156" i="1" s="1"/>
  <c r="AI156" i="1"/>
  <c r="AJ155" i="1"/>
  <c r="AL155" i="1" s="1"/>
  <c r="AM155" i="1" s="1"/>
  <c r="AI155" i="1"/>
  <c r="AJ154" i="1"/>
  <c r="AL154" i="1" s="1"/>
  <c r="AM154" i="1" s="1"/>
  <c r="AI154" i="1"/>
  <c r="AJ153" i="1"/>
  <c r="AL153" i="1" s="1"/>
  <c r="AM153" i="1" s="1"/>
  <c r="AI153" i="1"/>
  <c r="AJ152" i="1"/>
  <c r="AL152" i="1" s="1"/>
  <c r="AM152" i="1" s="1"/>
  <c r="AI152" i="1"/>
  <c r="AS151" i="1"/>
  <c r="AJ151" i="1"/>
  <c r="AL151" i="1" s="1"/>
  <c r="AM151" i="1" s="1"/>
  <c r="AN151" i="1" s="1"/>
  <c r="AO151" i="1" s="1"/>
  <c r="AQ151" i="1" s="1"/>
  <c r="AR151" i="1" s="1"/>
  <c r="AT151" i="1" s="1"/>
  <c r="AI151" i="1"/>
  <c r="I151" i="1"/>
  <c r="A151" i="1"/>
  <c r="AJ150" i="1"/>
  <c r="AL150" i="1" s="1"/>
  <c r="AM150" i="1" s="1"/>
  <c r="AI150" i="1"/>
  <c r="AJ149" i="1"/>
  <c r="AL149" i="1" s="1"/>
  <c r="AM149" i="1" s="1"/>
  <c r="AI149" i="1"/>
  <c r="AJ148" i="1"/>
  <c r="AL148" i="1" s="1"/>
  <c r="AM148" i="1" s="1"/>
  <c r="AI148" i="1"/>
  <c r="AJ147" i="1"/>
  <c r="AL147" i="1" s="1"/>
  <c r="AM147" i="1" s="1"/>
  <c r="AI147" i="1"/>
  <c r="AI146" i="1"/>
  <c r="AJ146" i="1" s="1"/>
  <c r="AL146" i="1" s="1"/>
  <c r="AM146" i="1" s="1"/>
  <c r="AI145" i="1"/>
  <c r="AJ145" i="1" s="1"/>
  <c r="AL145" i="1" s="1"/>
  <c r="AM145" i="1" s="1"/>
  <c r="AI144" i="1"/>
  <c r="AJ144" i="1" s="1"/>
  <c r="AL144" i="1" s="1"/>
  <c r="AM144" i="1" s="1"/>
  <c r="AN144" i="1" s="1"/>
  <c r="AO144" i="1" s="1"/>
  <c r="T144" i="1"/>
  <c r="Q144" i="1"/>
  <c r="O144" i="1"/>
  <c r="I144" i="1"/>
  <c r="A144" i="1"/>
  <c r="R144" i="1" s="1"/>
  <c r="AJ143" i="1"/>
  <c r="AL143" i="1" s="1"/>
  <c r="AM143" i="1" s="1"/>
  <c r="AI143" i="1"/>
  <c r="AJ142" i="1"/>
  <c r="AL142" i="1" s="1"/>
  <c r="AM142" i="1" s="1"/>
  <c r="AI142" i="1"/>
  <c r="AJ141" i="1"/>
  <c r="AL141" i="1" s="1"/>
  <c r="AM141" i="1" s="1"/>
  <c r="AI141" i="1"/>
  <c r="AJ140" i="1"/>
  <c r="AL140" i="1" s="1"/>
  <c r="AM140" i="1" s="1"/>
  <c r="AI140" i="1"/>
  <c r="AJ139" i="1"/>
  <c r="AL139" i="1" s="1"/>
  <c r="AM139" i="1" s="1"/>
  <c r="AI139" i="1"/>
  <c r="AJ138" i="1"/>
  <c r="AL138" i="1" s="1"/>
  <c r="AM138" i="1" s="1"/>
  <c r="AI138" i="1"/>
  <c r="AI137" i="1"/>
  <c r="AJ137" i="1" s="1"/>
  <c r="AL137" i="1" s="1"/>
  <c r="AM137" i="1" s="1"/>
  <c r="AN137" i="1" s="1"/>
  <c r="AO137" i="1" s="1"/>
  <c r="T137" i="1"/>
  <c r="Q137" i="1"/>
  <c r="O137" i="1"/>
  <c r="I137" i="1"/>
  <c r="A137" i="1"/>
  <c r="R137" i="1" s="1"/>
  <c r="AJ136" i="1"/>
  <c r="AL136" i="1" s="1"/>
  <c r="AM136" i="1" s="1"/>
  <c r="AI136" i="1"/>
  <c r="AJ135" i="1"/>
  <c r="AL135" i="1" s="1"/>
  <c r="AM135" i="1" s="1"/>
  <c r="AI135" i="1"/>
  <c r="AJ134" i="1"/>
  <c r="AL134" i="1" s="1"/>
  <c r="AM134" i="1" s="1"/>
  <c r="AI134" i="1"/>
  <c r="AI133" i="1"/>
  <c r="AJ133" i="1" s="1"/>
  <c r="AL133" i="1" s="1"/>
  <c r="AM133" i="1" s="1"/>
  <c r="AI132" i="1"/>
  <c r="AJ132" i="1" s="1"/>
  <c r="AL132" i="1" s="1"/>
  <c r="AM132" i="1" s="1"/>
  <c r="AI131" i="1"/>
  <c r="AJ131" i="1" s="1"/>
  <c r="AL131" i="1" s="1"/>
  <c r="AM131" i="1" s="1"/>
  <c r="AI130" i="1"/>
  <c r="AJ130" i="1" s="1"/>
  <c r="AL130" i="1" s="1"/>
  <c r="AM130" i="1" s="1"/>
  <c r="AN130" i="1" s="1"/>
  <c r="AO130" i="1" s="1"/>
  <c r="T130" i="1"/>
  <c r="Q130" i="1"/>
  <c r="O130" i="1"/>
  <c r="I130" i="1"/>
  <c r="A130" i="1"/>
  <c r="R130" i="1" s="1"/>
  <c r="AJ129" i="1"/>
  <c r="AL129" i="1" s="1"/>
  <c r="AM129" i="1" s="1"/>
  <c r="AI129" i="1"/>
  <c r="AJ128" i="1"/>
  <c r="AL128" i="1" s="1"/>
  <c r="AM128" i="1" s="1"/>
  <c r="AI128" i="1"/>
  <c r="AI127" i="1"/>
  <c r="AJ127" i="1" s="1"/>
  <c r="AL127" i="1" s="1"/>
  <c r="AM127" i="1" s="1"/>
  <c r="AI126" i="1"/>
  <c r="AJ126" i="1" s="1"/>
  <c r="AL126" i="1" s="1"/>
  <c r="AM126" i="1" s="1"/>
  <c r="AI125" i="1"/>
  <c r="AJ125" i="1" s="1"/>
  <c r="AL125" i="1" s="1"/>
  <c r="AM125" i="1" s="1"/>
  <c r="AI124" i="1"/>
  <c r="AJ124" i="1" s="1"/>
  <c r="AL124" i="1" s="1"/>
  <c r="AM124" i="1" s="1"/>
  <c r="AI123" i="1"/>
  <c r="AJ123" i="1" s="1"/>
  <c r="AL123" i="1" s="1"/>
  <c r="AM123" i="1" s="1"/>
  <c r="AN123" i="1" s="1"/>
  <c r="AO123" i="1" s="1"/>
  <c r="T123" i="1"/>
  <c r="Q123" i="1"/>
  <c r="O123" i="1"/>
  <c r="I123" i="1"/>
  <c r="A123" i="1"/>
  <c r="R123" i="1" s="1"/>
  <c r="AJ122" i="1"/>
  <c r="AL122" i="1" s="1"/>
  <c r="AM122" i="1" s="1"/>
  <c r="AI122" i="1"/>
  <c r="AI121" i="1"/>
  <c r="AJ121" i="1" s="1"/>
  <c r="AL121" i="1" s="1"/>
  <c r="AM121" i="1" s="1"/>
  <c r="AI120" i="1"/>
  <c r="AJ120" i="1" s="1"/>
  <c r="AL120" i="1" s="1"/>
  <c r="AM120" i="1" s="1"/>
  <c r="AI119" i="1"/>
  <c r="AJ119" i="1" s="1"/>
  <c r="AL119" i="1" s="1"/>
  <c r="AM119" i="1" s="1"/>
  <c r="AI118" i="1"/>
  <c r="AJ118" i="1" s="1"/>
  <c r="AL118" i="1" s="1"/>
  <c r="AM118" i="1" s="1"/>
  <c r="AI117" i="1"/>
  <c r="AJ117" i="1" s="1"/>
  <c r="AL117" i="1" s="1"/>
  <c r="AM117" i="1" s="1"/>
  <c r="AI116" i="1"/>
  <c r="AJ116" i="1" s="1"/>
  <c r="AL116" i="1" s="1"/>
  <c r="AM116" i="1" s="1"/>
  <c r="AN116" i="1" s="1"/>
  <c r="AO116" i="1" s="1"/>
  <c r="T116" i="1"/>
  <c r="Q116" i="1"/>
  <c r="O116" i="1"/>
  <c r="I116" i="1"/>
  <c r="A116" i="1"/>
  <c r="R116" i="1" s="1"/>
  <c r="AJ115" i="1"/>
  <c r="AL115" i="1" s="1"/>
  <c r="AM115" i="1" s="1"/>
  <c r="AI115" i="1"/>
  <c r="AJ114" i="1"/>
  <c r="AL114" i="1" s="1"/>
  <c r="AM114" i="1" s="1"/>
  <c r="AI114" i="1"/>
  <c r="AJ113" i="1"/>
  <c r="AL113" i="1" s="1"/>
  <c r="AM113" i="1" s="1"/>
  <c r="AI113" i="1"/>
  <c r="AJ112" i="1"/>
  <c r="AL112" i="1" s="1"/>
  <c r="AM112" i="1" s="1"/>
  <c r="AI112" i="1"/>
  <c r="AJ111" i="1"/>
  <c r="AL111" i="1" s="1"/>
  <c r="AM111" i="1" s="1"/>
  <c r="AI111" i="1"/>
  <c r="AI110" i="1"/>
  <c r="AJ110" i="1" s="1"/>
  <c r="AL110" i="1" s="1"/>
  <c r="AM110" i="1" s="1"/>
  <c r="AI109" i="1"/>
  <c r="AJ109" i="1" s="1"/>
  <c r="AL109" i="1" s="1"/>
  <c r="AM109" i="1" s="1"/>
  <c r="AN109" i="1" s="1"/>
  <c r="AO109" i="1" s="1"/>
  <c r="T109" i="1"/>
  <c r="Q109" i="1"/>
  <c r="O109" i="1"/>
  <c r="I109" i="1"/>
  <c r="A109" i="1"/>
  <c r="R109" i="1" s="1"/>
  <c r="AJ108" i="1"/>
  <c r="AL108" i="1" s="1"/>
  <c r="AM108" i="1" s="1"/>
  <c r="AI108" i="1"/>
  <c r="AJ107" i="1"/>
  <c r="AL107" i="1" s="1"/>
  <c r="AM107" i="1" s="1"/>
  <c r="AI107" i="1"/>
  <c r="AI106" i="1"/>
  <c r="AJ106" i="1" s="1"/>
  <c r="AL106" i="1" s="1"/>
  <c r="AM106" i="1" s="1"/>
  <c r="AI105" i="1"/>
  <c r="AJ105" i="1" s="1"/>
  <c r="AL105" i="1" s="1"/>
  <c r="AM105" i="1" s="1"/>
  <c r="AI104" i="1"/>
  <c r="AJ104" i="1" s="1"/>
  <c r="AL104" i="1" s="1"/>
  <c r="AM104" i="1" s="1"/>
  <c r="AI103" i="1"/>
  <c r="AJ103" i="1" s="1"/>
  <c r="AL103" i="1" s="1"/>
  <c r="AM103" i="1" s="1"/>
  <c r="AI102" i="1"/>
  <c r="AJ102" i="1" s="1"/>
  <c r="AL102" i="1" s="1"/>
  <c r="AM102" i="1" s="1"/>
  <c r="AN102" i="1" s="1"/>
  <c r="AO102" i="1" s="1"/>
  <c r="T102" i="1"/>
  <c r="Q102" i="1"/>
  <c r="O102" i="1"/>
  <c r="I102" i="1"/>
  <c r="A102" i="1"/>
  <c r="R102" i="1" s="1"/>
  <c r="AJ101" i="1"/>
  <c r="AL101" i="1" s="1"/>
  <c r="AM101" i="1" s="1"/>
  <c r="AI101" i="1"/>
  <c r="AJ100" i="1"/>
  <c r="AL100" i="1" s="1"/>
  <c r="AM100" i="1" s="1"/>
  <c r="AI100" i="1"/>
  <c r="AJ99" i="1"/>
  <c r="AL99" i="1" s="1"/>
  <c r="AM99" i="1" s="1"/>
  <c r="AI99" i="1"/>
  <c r="AJ98" i="1"/>
  <c r="AL98" i="1" s="1"/>
  <c r="AM98" i="1" s="1"/>
  <c r="AI98" i="1"/>
  <c r="AJ97" i="1"/>
  <c r="AL97" i="1" s="1"/>
  <c r="AM97" i="1" s="1"/>
  <c r="AI97" i="1"/>
  <c r="AI96" i="1"/>
  <c r="AJ96" i="1" s="1"/>
  <c r="AL96" i="1" s="1"/>
  <c r="AM96" i="1" s="1"/>
  <c r="AI95" i="1"/>
  <c r="AJ95" i="1" s="1"/>
  <c r="AL95" i="1" s="1"/>
  <c r="AM95" i="1" s="1"/>
  <c r="AN95" i="1" s="1"/>
  <c r="AO95" i="1" s="1"/>
  <c r="T95" i="1"/>
  <c r="Q95" i="1"/>
  <c r="O95" i="1"/>
  <c r="I95" i="1"/>
  <c r="A95" i="1"/>
  <c r="R95" i="1" s="1"/>
  <c r="AJ94" i="1"/>
  <c r="AL94" i="1" s="1"/>
  <c r="AM94" i="1" s="1"/>
  <c r="AI94" i="1"/>
  <c r="AJ93" i="1"/>
  <c r="AL93" i="1" s="1"/>
  <c r="AM93" i="1" s="1"/>
  <c r="AI93" i="1"/>
  <c r="AJ92" i="1"/>
  <c r="AL92" i="1" s="1"/>
  <c r="AM92" i="1" s="1"/>
  <c r="AI92" i="1"/>
  <c r="AJ91" i="1"/>
  <c r="AL91" i="1" s="1"/>
  <c r="AM91" i="1" s="1"/>
  <c r="AI91" i="1"/>
  <c r="AJ90" i="1"/>
  <c r="AL90" i="1" s="1"/>
  <c r="AM90" i="1" s="1"/>
  <c r="AI90" i="1"/>
  <c r="AI89" i="1"/>
  <c r="AJ89" i="1" s="1"/>
  <c r="AL89" i="1" s="1"/>
  <c r="AM89" i="1" s="1"/>
  <c r="AI88" i="1"/>
  <c r="AJ88" i="1" s="1"/>
  <c r="AL88" i="1" s="1"/>
  <c r="AM88" i="1" s="1"/>
  <c r="AN88" i="1" s="1"/>
  <c r="AO88" i="1" s="1"/>
  <c r="T88" i="1"/>
  <c r="Q88" i="1"/>
  <c r="O88" i="1"/>
  <c r="I88" i="1"/>
  <c r="A88" i="1"/>
  <c r="R88" i="1" s="1"/>
  <c r="AJ87" i="1"/>
  <c r="AL87" i="1" s="1"/>
  <c r="AM87" i="1" s="1"/>
  <c r="AI87" i="1"/>
  <c r="AJ86" i="1"/>
  <c r="AL86" i="1" s="1"/>
  <c r="AM86" i="1" s="1"/>
  <c r="AI86" i="1"/>
  <c r="AI85" i="1"/>
  <c r="AJ85" i="1" s="1"/>
  <c r="AL85" i="1" s="1"/>
  <c r="AM85" i="1" s="1"/>
  <c r="AI84" i="1"/>
  <c r="AJ84" i="1" s="1"/>
  <c r="AL84" i="1" s="1"/>
  <c r="AM84" i="1" s="1"/>
  <c r="AI83" i="1"/>
  <c r="AJ83" i="1" s="1"/>
  <c r="AL83" i="1" s="1"/>
  <c r="AM83" i="1" s="1"/>
  <c r="AI82" i="1"/>
  <c r="AJ82" i="1" s="1"/>
  <c r="AL82" i="1" s="1"/>
  <c r="AM82" i="1" s="1"/>
  <c r="AI81" i="1"/>
  <c r="AJ81" i="1" s="1"/>
  <c r="AL81" i="1" s="1"/>
  <c r="AM81" i="1" s="1"/>
  <c r="AN81" i="1" s="1"/>
  <c r="AO81" i="1" s="1"/>
  <c r="T81" i="1"/>
  <c r="Q81" i="1"/>
  <c r="O81" i="1"/>
  <c r="I81" i="1"/>
  <c r="A81" i="1"/>
  <c r="R81" i="1" s="1"/>
  <c r="AJ80" i="1"/>
  <c r="AL80" i="1" s="1"/>
  <c r="AM80" i="1" s="1"/>
  <c r="AI80" i="1"/>
  <c r="AI79" i="1"/>
  <c r="AJ79" i="1" s="1"/>
  <c r="AL79" i="1" s="1"/>
  <c r="AM79" i="1" s="1"/>
  <c r="AI78" i="1"/>
  <c r="AJ78" i="1" s="1"/>
  <c r="AL78" i="1" s="1"/>
  <c r="AM78" i="1" s="1"/>
  <c r="AI77" i="1"/>
  <c r="AJ77" i="1" s="1"/>
  <c r="AL77" i="1" s="1"/>
  <c r="AM77" i="1" s="1"/>
  <c r="AI76" i="1"/>
  <c r="AJ76" i="1" s="1"/>
  <c r="AL76" i="1" s="1"/>
  <c r="AM76" i="1" s="1"/>
  <c r="AI75" i="1"/>
  <c r="AJ75" i="1" s="1"/>
  <c r="AL75" i="1" s="1"/>
  <c r="AM75" i="1" s="1"/>
  <c r="AI74" i="1"/>
  <c r="AJ74" i="1" s="1"/>
  <c r="AL74" i="1" s="1"/>
  <c r="AM74" i="1" s="1"/>
  <c r="AN74" i="1" s="1"/>
  <c r="AO74" i="1" s="1"/>
  <c r="T74" i="1"/>
  <c r="Q74" i="1"/>
  <c r="O74" i="1"/>
  <c r="I74" i="1"/>
  <c r="A74" i="1"/>
  <c r="R74" i="1" s="1"/>
  <c r="AJ73" i="1"/>
  <c r="AL73" i="1" s="1"/>
  <c r="AM73" i="1" s="1"/>
  <c r="AI73" i="1"/>
  <c r="AJ72" i="1"/>
  <c r="AL72" i="1" s="1"/>
  <c r="AM72" i="1" s="1"/>
  <c r="AI72" i="1"/>
  <c r="AJ71" i="1"/>
  <c r="AL71" i="1" s="1"/>
  <c r="AM71" i="1" s="1"/>
  <c r="AI71" i="1"/>
  <c r="AJ70" i="1"/>
  <c r="AL70" i="1" s="1"/>
  <c r="AM70" i="1" s="1"/>
  <c r="AI70" i="1"/>
  <c r="AI69" i="1"/>
  <c r="AJ69" i="1" s="1"/>
  <c r="AL69" i="1" s="1"/>
  <c r="AM69" i="1" s="1"/>
  <c r="AI68" i="1"/>
  <c r="AJ68" i="1" s="1"/>
  <c r="AL68" i="1" s="1"/>
  <c r="AM68" i="1" s="1"/>
  <c r="AI67" i="1"/>
  <c r="AJ67" i="1" s="1"/>
  <c r="AL67" i="1" s="1"/>
  <c r="AM67" i="1" s="1"/>
  <c r="AN67" i="1" s="1"/>
  <c r="AO67" i="1" s="1"/>
  <c r="T67" i="1"/>
  <c r="Q67" i="1"/>
  <c r="O67" i="1"/>
  <c r="I67" i="1"/>
  <c r="A67" i="1"/>
  <c r="R67" i="1" s="1"/>
  <c r="AJ66" i="1"/>
  <c r="AL66" i="1" s="1"/>
  <c r="AM66" i="1" s="1"/>
  <c r="AI66" i="1"/>
  <c r="AJ65" i="1"/>
  <c r="AL65" i="1" s="1"/>
  <c r="AM65" i="1" s="1"/>
  <c r="AI65" i="1"/>
  <c r="AJ64" i="1"/>
  <c r="AL64" i="1" s="1"/>
  <c r="AM64" i="1" s="1"/>
  <c r="AI64" i="1"/>
  <c r="AI63" i="1"/>
  <c r="AJ63" i="1" s="1"/>
  <c r="AL63" i="1" s="1"/>
  <c r="AM63" i="1" s="1"/>
  <c r="AI62" i="1"/>
  <c r="AJ62" i="1" s="1"/>
  <c r="AL62" i="1" s="1"/>
  <c r="AM62" i="1" s="1"/>
  <c r="AI61" i="1"/>
  <c r="AJ61" i="1" s="1"/>
  <c r="AL61" i="1" s="1"/>
  <c r="AM61" i="1" s="1"/>
  <c r="AI60" i="1"/>
  <c r="AJ60" i="1" s="1"/>
  <c r="AL60" i="1" s="1"/>
  <c r="AM60" i="1" s="1"/>
  <c r="AN60" i="1" s="1"/>
  <c r="AO60" i="1" s="1"/>
  <c r="T60" i="1"/>
  <c r="Q60" i="1"/>
  <c r="O60" i="1"/>
  <c r="I60" i="1"/>
  <c r="A60" i="1"/>
  <c r="R60" i="1" s="1"/>
  <c r="AJ59" i="1"/>
  <c r="AL59" i="1" s="1"/>
  <c r="AM59" i="1" s="1"/>
  <c r="AI59" i="1"/>
  <c r="AJ58" i="1"/>
  <c r="AL58" i="1" s="1"/>
  <c r="AM58" i="1" s="1"/>
  <c r="AI58" i="1"/>
  <c r="AJ57" i="1"/>
  <c r="AL57" i="1" s="1"/>
  <c r="AM57" i="1" s="1"/>
  <c r="AI57" i="1"/>
  <c r="AJ56" i="1"/>
  <c r="AL56" i="1" s="1"/>
  <c r="AM56" i="1" s="1"/>
  <c r="AI56" i="1"/>
  <c r="AI55" i="1"/>
  <c r="AJ55" i="1" s="1"/>
  <c r="AL55" i="1" s="1"/>
  <c r="AM55" i="1" s="1"/>
  <c r="AI54" i="1"/>
  <c r="AJ54" i="1" s="1"/>
  <c r="AL54" i="1" s="1"/>
  <c r="AM54" i="1" s="1"/>
  <c r="AI53" i="1"/>
  <c r="AJ53" i="1" s="1"/>
  <c r="AL53" i="1" s="1"/>
  <c r="AM53" i="1" s="1"/>
  <c r="AN53" i="1" s="1"/>
  <c r="AO53" i="1" s="1"/>
  <c r="T53" i="1"/>
  <c r="Q53" i="1"/>
  <c r="O53" i="1"/>
  <c r="I53" i="1"/>
  <c r="A53" i="1"/>
  <c r="R53" i="1" s="1"/>
  <c r="AJ52" i="1"/>
  <c r="AL52" i="1" s="1"/>
  <c r="AM52" i="1" s="1"/>
  <c r="AI52" i="1"/>
  <c r="AJ51" i="1"/>
  <c r="AL51" i="1" s="1"/>
  <c r="AM51" i="1" s="1"/>
  <c r="AI51" i="1"/>
  <c r="AI50" i="1"/>
  <c r="AJ50" i="1" s="1"/>
  <c r="AL50" i="1" s="1"/>
  <c r="AM50" i="1" s="1"/>
  <c r="AI49" i="1"/>
  <c r="AJ49" i="1" s="1"/>
  <c r="AL49" i="1" s="1"/>
  <c r="AM49" i="1" s="1"/>
  <c r="AI48" i="1"/>
  <c r="AJ48" i="1" s="1"/>
  <c r="AL48" i="1" s="1"/>
  <c r="AM48" i="1" s="1"/>
  <c r="AI47" i="1"/>
  <c r="AJ47" i="1" s="1"/>
  <c r="AL47" i="1" s="1"/>
  <c r="AM47" i="1" s="1"/>
  <c r="AI46" i="1"/>
  <c r="AJ46" i="1" s="1"/>
  <c r="AL46" i="1" s="1"/>
  <c r="AM46" i="1" s="1"/>
  <c r="AN46" i="1" s="1"/>
  <c r="AO46" i="1" s="1"/>
  <c r="T46" i="1"/>
  <c r="Q46" i="1"/>
  <c r="O46" i="1"/>
  <c r="I46" i="1"/>
  <c r="A46" i="1"/>
  <c r="R46" i="1" s="1"/>
  <c r="AJ45" i="1"/>
  <c r="AL45" i="1" s="1"/>
  <c r="AM45" i="1" s="1"/>
  <c r="AI45" i="1"/>
  <c r="AJ44" i="1"/>
  <c r="AL44" i="1" s="1"/>
  <c r="AM44" i="1" s="1"/>
  <c r="AI44" i="1"/>
  <c r="AJ43" i="1"/>
  <c r="AL43" i="1" s="1"/>
  <c r="AM43" i="1" s="1"/>
  <c r="AI43" i="1"/>
  <c r="AI42" i="1"/>
  <c r="AJ42" i="1" s="1"/>
  <c r="AL42" i="1" s="1"/>
  <c r="AM42" i="1" s="1"/>
  <c r="AI41" i="1"/>
  <c r="AJ41" i="1" s="1"/>
  <c r="AL41" i="1" s="1"/>
  <c r="AM41" i="1" s="1"/>
  <c r="AI40" i="1"/>
  <c r="AJ40" i="1" s="1"/>
  <c r="AL40" i="1" s="1"/>
  <c r="AM40" i="1" s="1"/>
  <c r="AI39" i="1"/>
  <c r="AJ39" i="1" s="1"/>
  <c r="AL39" i="1" s="1"/>
  <c r="AM39" i="1" s="1"/>
  <c r="AN39" i="1" s="1"/>
  <c r="AO39" i="1" s="1"/>
  <c r="T39" i="1"/>
  <c r="Q39" i="1"/>
  <c r="O39" i="1"/>
  <c r="I39" i="1"/>
  <c r="A39" i="1"/>
  <c r="R39" i="1" s="1"/>
  <c r="AJ38" i="1"/>
  <c r="AL38" i="1" s="1"/>
  <c r="AM38" i="1" s="1"/>
  <c r="AI38" i="1"/>
  <c r="AJ37" i="1"/>
  <c r="AL37" i="1" s="1"/>
  <c r="AM37" i="1" s="1"/>
  <c r="AI37" i="1"/>
  <c r="AI36" i="1"/>
  <c r="AJ36" i="1" s="1"/>
  <c r="AL36" i="1" s="1"/>
  <c r="AM36" i="1" s="1"/>
  <c r="AI35" i="1"/>
  <c r="AJ35" i="1" s="1"/>
  <c r="AL35" i="1" s="1"/>
  <c r="AM35" i="1" s="1"/>
  <c r="AI34" i="1"/>
  <c r="AJ34" i="1" s="1"/>
  <c r="AL34" i="1" s="1"/>
  <c r="AM34" i="1" s="1"/>
  <c r="AI33" i="1"/>
  <c r="AJ33" i="1" s="1"/>
  <c r="AL33" i="1" s="1"/>
  <c r="AM33" i="1" s="1"/>
  <c r="AI32" i="1"/>
  <c r="AJ32" i="1" s="1"/>
  <c r="AL32" i="1" s="1"/>
  <c r="AM32" i="1" s="1"/>
  <c r="AN32" i="1" s="1"/>
  <c r="AO32" i="1" s="1"/>
  <c r="T32" i="1"/>
  <c r="Q32" i="1"/>
  <c r="O32" i="1"/>
  <c r="I32" i="1"/>
  <c r="A32" i="1"/>
  <c r="R32" i="1" s="1"/>
  <c r="AJ31" i="1"/>
  <c r="AL31" i="1" s="1"/>
  <c r="AM31" i="1" s="1"/>
  <c r="AI31" i="1"/>
  <c r="AJ30" i="1"/>
  <c r="AL30" i="1" s="1"/>
  <c r="AM30" i="1" s="1"/>
  <c r="AI30" i="1"/>
  <c r="AI29" i="1"/>
  <c r="AJ29" i="1" s="1"/>
  <c r="AL29" i="1" s="1"/>
  <c r="AM29" i="1" s="1"/>
  <c r="AI28" i="1"/>
  <c r="AJ28" i="1" s="1"/>
  <c r="AL28" i="1" s="1"/>
  <c r="AM28" i="1" s="1"/>
  <c r="AI27" i="1"/>
  <c r="AJ27" i="1" s="1"/>
  <c r="AL27" i="1" s="1"/>
  <c r="AM27" i="1" s="1"/>
  <c r="AI26" i="1"/>
  <c r="AJ26" i="1" s="1"/>
  <c r="AL26" i="1" s="1"/>
  <c r="AM26" i="1" s="1"/>
  <c r="AI25" i="1"/>
  <c r="AJ25" i="1" s="1"/>
  <c r="AL25" i="1" s="1"/>
  <c r="AM25" i="1" s="1"/>
  <c r="AN25" i="1" s="1"/>
  <c r="AO25" i="1" s="1"/>
  <c r="T25" i="1"/>
  <c r="Q25" i="1"/>
  <c r="O25" i="1"/>
  <c r="I25" i="1"/>
  <c r="A25" i="1"/>
  <c r="R25" i="1" s="1"/>
  <c r="AJ24" i="1"/>
  <c r="AL24" i="1" s="1"/>
  <c r="AM24" i="1" s="1"/>
  <c r="AI24" i="1"/>
  <c r="AJ23" i="1"/>
  <c r="AL23" i="1" s="1"/>
  <c r="AM23" i="1" s="1"/>
  <c r="AI23" i="1"/>
  <c r="AJ22" i="1"/>
  <c r="AL22" i="1" s="1"/>
  <c r="AM22" i="1" s="1"/>
  <c r="AI22" i="1"/>
  <c r="AI21" i="1"/>
  <c r="AJ21" i="1" s="1"/>
  <c r="AL21" i="1" s="1"/>
  <c r="AM21" i="1" s="1"/>
  <c r="AI20" i="1"/>
  <c r="AJ20" i="1" s="1"/>
  <c r="AL20" i="1" s="1"/>
  <c r="AM20" i="1" s="1"/>
  <c r="AI19" i="1"/>
  <c r="AJ19" i="1" s="1"/>
  <c r="AL19" i="1" s="1"/>
  <c r="AM19" i="1" s="1"/>
  <c r="AI18" i="1"/>
  <c r="AJ18" i="1" s="1"/>
  <c r="AL18" i="1" s="1"/>
  <c r="AM18" i="1" s="1"/>
  <c r="AN18" i="1" s="1"/>
  <c r="AO18" i="1" s="1"/>
  <c r="T18" i="1"/>
  <c r="Q18" i="1"/>
  <c r="O18" i="1"/>
  <c r="I18" i="1"/>
  <c r="A18" i="1"/>
  <c r="R18" i="1" s="1"/>
  <c r="AI17" i="1"/>
  <c r="AJ17" i="1" s="1"/>
  <c r="AL17" i="1" s="1"/>
  <c r="AM17" i="1" s="1"/>
  <c r="AI16" i="1"/>
  <c r="AJ16" i="1" s="1"/>
  <c r="AL16" i="1" s="1"/>
  <c r="AM16" i="1" s="1"/>
  <c r="AI15" i="1"/>
  <c r="AJ15" i="1" s="1"/>
  <c r="AL15" i="1" s="1"/>
  <c r="AM15" i="1" s="1"/>
  <c r="AI14" i="1"/>
  <c r="AJ14" i="1" s="1"/>
  <c r="AL14" i="1" s="1"/>
  <c r="AM14" i="1" s="1"/>
  <c r="AI13" i="1"/>
  <c r="AJ13" i="1" s="1"/>
  <c r="AL13" i="1" s="1"/>
  <c r="AM13" i="1" s="1"/>
  <c r="AI12" i="1"/>
  <c r="AJ12" i="1" s="1"/>
  <c r="AL12" i="1" s="1"/>
  <c r="AM12" i="1" s="1"/>
  <c r="AI11" i="1"/>
  <c r="AJ11" i="1" s="1"/>
  <c r="AL11" i="1" s="1"/>
  <c r="AM11" i="1" s="1"/>
  <c r="AN11" i="1" s="1"/>
  <c r="AO11" i="1" s="1"/>
  <c r="T11" i="1"/>
  <c r="Q11" i="1"/>
  <c r="O11" i="1"/>
  <c r="I11" i="1"/>
  <c r="A11" i="1"/>
  <c r="R11" i="1" s="1"/>
  <c r="V11" i="1" l="1"/>
  <c r="P11" i="1"/>
  <c r="AQ11" i="1" s="1"/>
  <c r="AR11" i="1" s="1"/>
  <c r="AS11" i="1"/>
  <c r="U11" i="1"/>
  <c r="V18" i="1"/>
  <c r="P18" i="1"/>
  <c r="AQ18" i="1" s="1"/>
  <c r="AR18" i="1" s="1"/>
  <c r="AS18" i="1"/>
  <c r="U18" i="1"/>
  <c r="V25" i="1"/>
  <c r="P25" i="1"/>
  <c r="AQ25" i="1" s="1"/>
  <c r="AR25" i="1" s="1"/>
  <c r="AS25" i="1"/>
  <c r="U25" i="1"/>
  <c r="V32" i="1"/>
  <c r="P32" i="1"/>
  <c r="AQ32" i="1" s="1"/>
  <c r="AR32" i="1" s="1"/>
  <c r="AS32" i="1"/>
  <c r="U32" i="1"/>
  <c r="V39" i="1"/>
  <c r="P39" i="1"/>
  <c r="AQ39" i="1" s="1"/>
  <c r="AR39" i="1" s="1"/>
  <c r="AS39" i="1"/>
  <c r="U39" i="1"/>
  <c r="V46" i="1"/>
  <c r="P46" i="1"/>
  <c r="AQ46" i="1" s="1"/>
  <c r="AR46" i="1" s="1"/>
  <c r="AS46" i="1"/>
  <c r="U46" i="1"/>
  <c r="V53" i="1"/>
  <c r="P53" i="1"/>
  <c r="AQ53" i="1" s="1"/>
  <c r="AR53" i="1" s="1"/>
  <c r="AS53" i="1"/>
  <c r="U53" i="1"/>
  <c r="V60" i="1"/>
  <c r="P60" i="1"/>
  <c r="AQ60" i="1" s="1"/>
  <c r="AR60" i="1" s="1"/>
  <c r="AS60" i="1"/>
  <c r="U60" i="1"/>
  <c r="V67" i="1"/>
  <c r="P67" i="1"/>
  <c r="AQ67" i="1" s="1"/>
  <c r="AR67" i="1" s="1"/>
  <c r="AS67" i="1"/>
  <c r="U67" i="1"/>
  <c r="V74" i="1"/>
  <c r="P74" i="1"/>
  <c r="AQ74" i="1" s="1"/>
  <c r="AR74" i="1" s="1"/>
  <c r="AS74" i="1"/>
  <c r="U74" i="1"/>
  <c r="V81" i="1"/>
  <c r="P81" i="1"/>
  <c r="AQ81" i="1" s="1"/>
  <c r="AR81" i="1" s="1"/>
  <c r="AS81" i="1"/>
  <c r="U81" i="1"/>
  <c r="V88" i="1"/>
  <c r="P88" i="1"/>
  <c r="AQ88" i="1" s="1"/>
  <c r="AR88" i="1" s="1"/>
  <c r="AS88" i="1"/>
  <c r="U88" i="1"/>
  <c r="V95" i="1"/>
  <c r="P95" i="1"/>
  <c r="AQ95" i="1" s="1"/>
  <c r="AR95" i="1" s="1"/>
  <c r="AS95" i="1"/>
  <c r="U95" i="1"/>
  <c r="V102" i="1"/>
  <c r="P102" i="1"/>
  <c r="AQ102" i="1" s="1"/>
  <c r="AR102" i="1" s="1"/>
  <c r="AS102" i="1"/>
  <c r="U102" i="1"/>
  <c r="V109" i="1"/>
  <c r="P109" i="1"/>
  <c r="AQ109" i="1" s="1"/>
  <c r="AR109" i="1" s="1"/>
  <c r="AS109" i="1"/>
  <c r="U109" i="1"/>
  <c r="V116" i="1"/>
  <c r="P116" i="1"/>
  <c r="AQ116" i="1" s="1"/>
  <c r="AR116" i="1" s="1"/>
  <c r="AS116" i="1"/>
  <c r="U116" i="1"/>
  <c r="V123" i="1"/>
  <c r="P123" i="1"/>
  <c r="AQ123" i="1" s="1"/>
  <c r="AR123" i="1" s="1"/>
  <c r="AS123" i="1"/>
  <c r="U123" i="1"/>
  <c r="V130" i="1"/>
  <c r="P130" i="1"/>
  <c r="AQ130" i="1" s="1"/>
  <c r="AR130" i="1" s="1"/>
  <c r="AS130" i="1"/>
  <c r="U130" i="1"/>
  <c r="V137" i="1"/>
  <c r="P137" i="1"/>
  <c r="AQ137" i="1" s="1"/>
  <c r="AR137" i="1" s="1"/>
  <c r="AS137" i="1"/>
  <c r="U137" i="1"/>
  <c r="V144" i="1"/>
  <c r="P144" i="1"/>
  <c r="AQ144" i="1" s="1"/>
  <c r="AR144" i="1" s="1"/>
  <c r="AS144" i="1"/>
  <c r="U144" i="1"/>
  <c r="AT144" i="1" l="1"/>
  <c r="AT137" i="1"/>
  <c r="AT130" i="1"/>
  <c r="AT123" i="1"/>
  <c r="AT116" i="1"/>
  <c r="AT109" i="1"/>
  <c r="AT102" i="1"/>
  <c r="AT95" i="1"/>
  <c r="AT88" i="1"/>
  <c r="AT81" i="1"/>
  <c r="AT74" i="1"/>
  <c r="AT67" i="1"/>
  <c r="AT60" i="1"/>
  <c r="AT53" i="1"/>
  <c r="AT46" i="1"/>
  <c r="AT39" i="1"/>
  <c r="AT32" i="1"/>
  <c r="AT25" i="1"/>
  <c r="AT18" i="1"/>
  <c r="AT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78E7002F-194A-4CD2-9979-2B9A1E0DA53E}">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3A35EAD-4C88-49F3-A99A-2D82AE6C88A2}">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DBEF98FD-AF1B-485A-A778-C21423270971}">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5B392E4D-8C9B-42E2-95A5-5191FB3B31FC}">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6375B06C-D9D8-4047-8874-7AAA50457DC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4835512E-2D70-4EF7-B09F-9D7D0CBDEA49}">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599DBDEB-EDE4-4DE5-8790-1AAECF7F66C0}">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DB74BCA3-EDFF-410E-8ECC-F0DF97D8B0D5}">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7C3B7F6F-A802-402A-A008-C6B24730AC2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D31C987B-79D1-4EC1-A006-56BF4B1A4F11}">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9128755B-806F-4F2C-8AFE-C7EDF08B26CC}">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83904127-4E6F-499E-9F5D-75F58CF2F0AE}">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67DC530B-2081-4BC2-A728-5F4968CCF5D5}">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4E08F5F0-C194-4955-8FAA-593A2E29C258}">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660DE40E-0D0F-41D9-A69A-8D22813C6DF6}">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DE22D86B-7416-4D6B-90D4-6746D3FCB8BD}">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5FEF34D7-F2CD-4FD3-B9D2-2B402F12A5CF}">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680B54FC-3F2F-4235-881A-6C8E4ADABCAF}">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99818797-252B-4F65-B340-8C6245D820B4}">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8CD25EB4-FD09-4FFC-AD2E-8764D4CE6015}">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6E2A2418-F823-4199-88E9-D7805DC6EF3B}">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5C7D7E36-ACFA-4600-8CBA-B844118ACF12}">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622D6C89-24FC-4682-939B-8391414F953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2B1891C3-D914-4DF1-B8BA-2FABBC359C71}">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DE6B9D02-F355-46CD-97E8-1FFE49F4C55E}">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D6E1710A-6142-4E43-8DD1-D7F1273FBC3E}">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24E1DE2B-D903-42E9-9B90-9A86E5739D7F}">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D8BEA4D2-52E8-48EF-9CD0-425BE36B8854}">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DAFC1DDA-E60E-476B-B74E-21A4C497361C}">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756028E9-B073-4F9D-B051-318934282850}">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925110AF-D469-4845-B7DF-EB55ABFEF84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D57615A4-86EA-40DC-907D-A4FA7CEF8A00}">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60297235-D58F-44A6-9024-90A489A4D939}">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AEFCC564-CDE1-453C-8AB0-17543EE98BAB}">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AF20F2CA-1954-4734-BB2B-8A0E980141BA}">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284B2C66-F504-4596-AEA8-C3406C080976}">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B7F5A452-F9A4-431C-8C3C-EED686EF40E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031E878B-758F-4D1E-B601-06D73188ED3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8A6B8967-0E31-49E0-B546-1DAB2850D986}">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CAD45368-B494-475E-A9A0-54587E541AA5}">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A94F91BB-741B-4002-A197-FCAECB6ABEBD}">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B4F34467-3291-46AF-85B8-C1E18EA03CDD}">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084BC2B4-3B53-4BCC-9CBD-41AD1EA44A28}">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5486A459-5023-4301-8458-4029A2CD964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BC06854-412F-4FA2-BD66-8CB5C34500BB}">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9DD952C2-CD6D-4B73-8D80-FD88AD737FE6}">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F574638E-97C3-45D3-9AB0-2A08F4C4F73F}">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AECEFBE1-0117-43C0-AFDD-EEC84A415A38}">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4F664B61-7EBD-4144-B5D9-0E40E57A17B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9F747963-AFE3-492C-9D64-744D119112AF}">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FF96F058-52B1-484D-AC7D-6D7CDEA648CA}">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B3FFE560-AED6-433D-8FF2-3C8BC4CC53C3}">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32637609-AE44-4787-9483-AEC7A49A197F}">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DC7EB07B-4A30-4612-8B8D-CA1B54AF2FEC}">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C560EC9B-E5D1-48F1-9CF2-EFFFADC46B33}">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3CFA2502-A4FF-4D23-9B80-747A3C2E8964}">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087A27C8-BC18-4F02-890B-6C8A5749DECD}">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0387898E-71B0-40A4-BFDA-41EACC85C43D}">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2175FAF1-A7C0-4F33-90F8-4A60145115B0}">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FB454438-CA98-4A73-A764-555330A4EF4F}">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A5484F96-C09B-481C-ADA6-2EA139AD8525}">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253E3E28-5289-4931-8B28-7D3BFF9FB234}">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F421E3F5-374E-42BB-ACE4-79A7116EF0AE}">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9354EB77-C159-4B4C-B3D1-A4509C8B12AC}">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<sst xmlns="http://schemas.openxmlformats.org/spreadsheetml/2006/main" count="3418" uniqueCount="748">
  <si>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</si>
  <si>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</si>
  <si>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</si>
  <si>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</si>
  <si>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</si>
  <si>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</si>
  <si>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</si>
  <si>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</si>
  <si>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</si>
  <si>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</si>
  <si>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</si>
  <si>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</si>
  <si>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</si>
  <si>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</si>
  <si>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</si>
  <si>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</si>
  <si>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</si>
  <si>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</si>
  <si>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</si>
  <si>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</si>
  <si>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</si>
  <si>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</si>
  <si>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</si>
  <si>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</si>
  <si>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</si>
  <si>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</si>
  <si>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</si>
  <si>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</si>
  <si>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</si>
  <si>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</si>
  <si>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</si>
  <si>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</si>
  <si>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</si>
  <si>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</si>
  <si>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</si>
  <si>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</si>
  <si>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</si>
  <si>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</si>
  <si>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</si>
  <si>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</si>
  <si>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</si>
  <si>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</si>
  <si>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</si>
  <si>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</si>
  <si>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</si>
  <si>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</si>
  <si>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</si>
  <si>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</si>
  <si>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</si>
  <si>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</si>
  <si>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</si>
  <si>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</si>
  <si>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</si>
  <si>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</si>
  <si>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</si>
  <si>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</si>
  <si>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</si>
  <si>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</si>
  <si>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</si>
  <si>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</si>
  <si>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</si>
  <si>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</si>
  <si>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</si>
  <si>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</si>
  <si>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</si>
  <si>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</si>
  <si>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</si>
  <si>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</si>
  <si>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</si>
  <si>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</si>
  <si>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</si>
  <si>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</si>
  <si>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</si>
  <si>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</si>
  <si>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</si>
  <si>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</si>
  <si>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</si>
  <si>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</si>
  <si>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</si>
  <si>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</si>
  <si>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</si>
  <si>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</si>
  <si>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</si>
  <si>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</si>
  <si>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</si>
  <si>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usar indebidamente influencias o poder derivadas del ejercicio del cargo o de las funciones desempeñadas</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</si>
  <si>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</si>
  <si>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</si>
  <si>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</si>
  <si>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</si>
  <si>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</si>
  <si>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</si>
  <si>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</si>
  <si>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</si>
  <si>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</si>
  <si>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Gerencia de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</si>
  <si>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</si>
  <si>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</si>
  <si>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</si>
  <si>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</si>
  <si>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</si>
  <si>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</si>
  <si>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</si>
  <si>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</si>
  <si>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</si>
  <si>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</si>
  <si>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</si>
  <si>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</si>
  <si>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</si>
  <si>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</si>
  <si>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r>
      <rPr>
        <b/>
        <sz val="11"/>
        <color theme="1"/>
        <rFont val="Arial Narrow"/>
        <family val="2"/>
      </rPr>
      <t>Gerencia de Talento Humano</t>
    </r>
    <r>
      <rPr>
        <sz val="11"/>
        <color theme="1"/>
        <rFont val="Arial Narrow"/>
        <family val="2"/>
      </rPr>
      <t xml:space="preserve">
Se debe reformular en conjunto con la OAP</t>
    </r>
  </si>
  <si>
    <t>Sin Materialización</t>
  </si>
  <si>
    <t>No se recibe algún reporte de materialización por parte de las áreas</t>
  </si>
  <si>
    <t>CA_2</t>
  </si>
  <si>
    <t>No contar con procedimientos actualizados  con la desagregación de los niveles de responsabilidad y autoridad para ejecutar las actividades</t>
  </si>
  <si>
    <t>C2</t>
  </si>
  <si>
    <t>Actualización niveles de responsabilidad y autoridad de procesos</t>
  </si>
  <si>
    <t>El lider de proceso o de cada área deberá verificar continuamente que los procedimientos a su cargo estén actualizados en la arquitectura de SAE, con los niveles de responsabilidad y autoridad requeridos, limitando el alcance de las actividades que ejercen los colaboradores de SAE en función de la ejecución de los procesos. En caso de requerir alguna actualización documental, deberá solicitar el acompañamiento metodológico de la Oficina Asesora de Planeación para iniciar el proceso de creación, modificación o eliminación de documentos.</t>
  </si>
  <si>
    <t>Todos las áreas</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</si>
  <si>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</si>
  <si>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</si>
  <si>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</si>
  <si>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</si>
  <si>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</si>
  <si>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Oficina Asesora de Planeación</t>
  </si>
  <si>
    <t>Todos los meses</t>
  </si>
  <si>
    <t>En curso</t>
  </si>
  <si>
    <r>
      <t xml:space="preserve">La </t>
    </r>
    <r>
      <rPr>
        <b/>
        <sz val="11"/>
        <color theme="1"/>
        <rFont val="Arial Narrow"/>
        <family val="2"/>
      </rPr>
      <t>Oficina de Comunicaciones y Atención al Ciudadano</t>
    </r>
    <r>
      <rPr>
        <sz val="11"/>
        <color theme="1"/>
        <rFont val="Arial Narrow"/>
        <family val="2"/>
      </rPr>
      <t xml:space="preserve">
Realiza la actualización de manera oportuna de los procesos del área  
</t>
    </r>
    <r>
      <rPr>
        <b/>
        <sz val="11"/>
        <color theme="1"/>
        <rFont val="Arial Narrow"/>
        <family val="2"/>
      </rPr>
      <t xml:space="preserve">Gerencia Comercial </t>
    </r>
    <r>
      <rPr>
        <sz val="11"/>
        <color theme="1"/>
        <rFont val="Arial Narrow"/>
        <family val="2"/>
      </rPr>
      <t xml:space="preserve">
Sobre este punto la Gerencia Comercial solicito la modificación del P-DT1-019_Procedimiento_Recuperacion_de_Cartera_de_B
Gerencia Técnica 
Se realiza constantemente la verificación, evaluación y actualización de las metodologías, procedimientos de acuerdo con los requerimientos de los procesos generados en Gerencia Técnica. Actualmente se realizó la implementación de la metodología para el reconocimiento del estado de bienes muebles para su disposición final proceso de preparación de activos macroproceso diagnóstico y preparación de activos, esta metodología se realizó con el acompañamiento de Ginna Fernanda Pinilla Rodríguez. La Gerencia Técnica se encuentra en revisión y actualización de otras metodologías y procedimientos del área.
Estado de seguimiento en curso ya que se realiza durante todo el año.
Gerencia de Sociedades en Liquidación
La GSL ha trabajado en la revisión de procedimiento identificando los cambios que se deben realizar sobre los mismos. 
La Gerencia de Proyectos Especiales
Los procedimientos propios de la Gerencia de Proyectos Especiales fueron revisados y aprobados por la Oficina de Planeación y a la fecha se encuentran actualizados. Por otra parte, esta Gerencia hace uso de los procedimientos de la Entidad, teniendo en cuenta  que por Decreto del Gobierno nacional debe hacer uso de la metodología del FRISCO.
Gerencia Regional Norte 
Durante el primer trimestre no se ha evidenciado la necesidad de solicitar revisión y/o modificación de procedimientos
Gerencia Regional Sur Occidente
Se realiza todas las labores operacionales de acuerdo a lo indicado en los procedimientos, a la fecha no se ha requerido el cambio o actualización de ningún proceso establecido por la entidad por parte de la regional
Gerencia de Sociedades Activas 
En el primer trimestre de 2022, La Gerencia de Sociedades Activas no ha realizado la verificación ni la actualización de los procedimientos a su cargo
Gerencia De Talento Humano
En total se solicitó la actualización de 6 documentos de los cuales uno se encuentra al 30% en flujo, los demás al 100%.
Gerencia de Bienes Inmuebles Rurales
La Gerencia de Bienes inmuebles rurales desde su conformación ha elaborado sus procedimientos de acuerdo a su funcionalidad y están los procesos en constante actualización con la oficina de planeación
Gerencia Regional Occidente 
Mediante las diferentes visitas realizadas por cada procedimiento (Entregas, retomas, visitas depositarios, avalúos, visitas ROM, desalojos) se deja plasmado en 2.0 el estado de los inmuebles y las sugerencias de acciones a seguir con el inmueble.
GIT Archivo y Correspondencia
El coordinador del Git de Archivo y correspondencia realizo 2 mesas de trabajo con su área con el fin de verificar e identificar las actualizaciones a las que hayan lugar de sus procesos a corte del primer trimestre 2022 no se han generado actualizaciones
GIT Aseguramiento de la Información
Se actualizaron lo siguientes procedimientos
P-DF2-107 Procedimiento Entrega de Activos
P-RR1-004 Procedimiento de registro de activos
P-RR1-145 Procedimiento Identificación de Hallazgos y Generación de Acciones
Oficina de Gestión de la Información
Durante el primer trimestre de 2022  se actualizaron y publicaron 8 formatos, procedimientos e instructivos y fueron publicados en la intranet, además fueron socializados por Teams y por correo electrónico a los funcionarios de la OGI, Contratistas y personal técnico de la mesa de ayuda.
Actualmente se tienen planes de mejoramiento vigente para continuar con la actualización documental de los procesos de la OGI
Así mismo hay 8 radicados en Zeus pendientes por gestión de la OAP
Gerencia de Bienes Inmuebles Urbanos
Soporte del seguimiento
Oficina Asesora de Planeación: 
El líder de la OAP verifica los niveles de responsabilidad y autoridad, así como los demás requisitos exigibles al documentar un nuevo proceso.
</t>
    </r>
    <r>
      <rPr>
        <b/>
        <sz val="11"/>
        <color theme="1"/>
        <rFont val="Arial Narrow"/>
        <family val="2"/>
      </rPr>
      <t>GIT. Servicios Administrativos</t>
    </r>
    <r>
      <rPr>
        <sz val="11"/>
        <color theme="1"/>
        <rFont val="Arial Narrow"/>
        <family val="2"/>
      </rPr>
      <t xml:space="preserve">
El coordinador del Git de Servicios Administrativos en compañía de su grupo de trabajo valida los documentos que hacen parte del proceso, con el fin de identificar aquellos que requieran ser actualizados. Como parte de una mejora continua del área, se realizan las actualizaciones a los documentos que hacen parte de los procedimientos del área y dando cumplimiento a lo establecido en el SIG.
</t>
    </r>
    <r>
      <rPr>
        <b/>
        <sz val="11"/>
        <color theme="1"/>
        <rFont val="Arial Narrow"/>
        <family val="2"/>
      </rPr>
      <t>Oficina de Control Interno</t>
    </r>
    <r>
      <rPr>
        <sz val="11"/>
        <color theme="1"/>
        <rFont val="Arial Narrow"/>
        <family val="2"/>
      </rPr>
      <t xml:space="preserve">
Actualmente la Oficina de Control Interno se encuentra en revisión y actualización de  los procedimientos asociados al Macroproceso de Evaluación y Control
</t>
    </r>
    <r>
      <rPr>
        <b/>
        <sz val="11"/>
        <color theme="1"/>
        <rFont val="Arial Narrow"/>
        <family val="2"/>
      </rPr>
      <t>Presidencia:</t>
    </r>
    <r>
      <rPr>
        <sz val="11"/>
        <color theme="1"/>
        <rFont val="Arial Narrow"/>
        <family val="2"/>
      </rPr>
      <t xml:space="preserve"> El despacho de la Presidencia no realiza supervisión de contratos, toda vez que se encuentran bajo responsabilidad de cada área competente.</t>
    </r>
  </si>
  <si>
    <r>
      <rPr>
        <b/>
        <sz val="11"/>
        <color theme="1"/>
        <rFont val="Arial Narrow"/>
        <family val="2"/>
      </rPr>
      <t xml:space="preserve">La Oficina de Comunicaciones y Atención al Ciudadano
</t>
    </r>
    <r>
      <rPr>
        <sz val="11"/>
        <color theme="1"/>
        <rFont val="Arial Narrow"/>
        <family val="2"/>
      </rPr>
      <t xml:space="preserve">http://intranetsae/saein/Nuestra-SAE/Arquitectura-SAE/GestionProcesos/Gestión-Procesos-Estratégicos/Comunicacion-Atencion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
</t>
    </r>
    <r>
      <rPr>
        <b/>
        <sz val="11"/>
        <color theme="1"/>
        <rFont val="Arial Narrow"/>
        <family val="2"/>
      </rPr>
      <t xml:space="preserve">Gerencia Técnica </t>
    </r>
    <r>
      <rPr>
        <sz val="11"/>
        <color theme="1"/>
        <rFont val="Arial Narrow"/>
        <family val="2"/>
      </rPr>
      <t xml:space="preserve">
http://intranetsae/saein/Documentos Intranet/NuestraSAE/Arquitectura/GestionProcesos/Misionales/DP/Alistamiento_de_activos/G-DP2-020_Metodologia_reconocimiento_estado_muebles_para_dispocision_final.pdf
</t>
    </r>
    <r>
      <rPr>
        <b/>
        <sz val="11"/>
        <color theme="1"/>
        <rFont val="Arial Narrow"/>
        <family val="2"/>
      </rPr>
      <t xml:space="preserve">La Gerencia de Proyectos Especiales
</t>
    </r>
    <r>
      <rPr>
        <sz val="11"/>
        <color theme="1"/>
        <rFont val="Arial Narrow"/>
        <family val="2"/>
      </rPr>
      <t xml:space="preserve">Aplicativo Zeus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t>
    </r>
    <r>
      <rPr>
        <sz val="11"/>
        <color theme="1"/>
        <rFont val="Arial Narrow"/>
        <family val="2"/>
      </rPr>
      <t xml:space="preserve">e
No hay evidencia ya que no se ha solicitado un cambio a ningún procedimiento.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Talento Humano</t>
    </r>
    <r>
      <rPr>
        <sz val="11"/>
        <color theme="1"/>
        <rFont val="Arial Narrow"/>
        <family val="2"/>
      </rPr>
      <t xml:space="preserve">
Zeus N° 114853, 114855, 114323,  114847, 114845, 114842.
</t>
    </r>
    <r>
      <rPr>
        <b/>
        <sz val="11"/>
        <color theme="1"/>
        <rFont val="Arial Narrow"/>
        <family val="2"/>
      </rPr>
      <t xml:space="preserve">Gerencia Regional Occidente </t>
    </r>
    <r>
      <rPr>
        <sz val="11"/>
        <color theme="1"/>
        <rFont val="Arial Narrow"/>
        <family val="2"/>
      </rPr>
      <t xml:space="preserve">
Consulta módulo de visitas Sigma 2.0
</t>
    </r>
    <r>
      <rPr>
        <b/>
        <sz val="11"/>
        <color theme="1"/>
        <rFont val="Arial Narrow"/>
        <family val="2"/>
      </rPr>
      <t>GIT Archivo y Correspondencia</t>
    </r>
    <r>
      <rPr>
        <sz val="11"/>
        <color theme="1"/>
        <rFont val="Arial Narrow"/>
        <family val="2"/>
      </rPr>
      <t xml:space="preserve">
Se registra la mesa de trabajo en formato F-GT2-168
</t>
    </r>
    <r>
      <rPr>
        <b/>
        <sz val="11"/>
        <color theme="1"/>
        <rFont val="Arial Narrow"/>
        <family val="2"/>
      </rPr>
      <t>GIT Aseguramiento</t>
    </r>
    <r>
      <rPr>
        <sz val="11"/>
        <color theme="1"/>
        <rFont val="Arial Narrow"/>
        <family val="2"/>
      </rPr>
      <t xml:space="preserve"> de la Información
Intranet GESTIÓN POR PROCESOS, en cuanto al procedimiento P-RR1-145 Procedimiento Identificación de Hallazgos y Generación de Acciones se realizo la solicitud de actualización mediante Zeus No. 113790
</t>
    </r>
    <r>
      <rPr>
        <b/>
        <sz val="11"/>
        <color theme="1"/>
        <rFont val="Arial Narrow"/>
        <family val="2"/>
      </rPr>
      <t>Oficina de Gestión de la Información</t>
    </r>
    <r>
      <rPr>
        <sz val="11"/>
        <color theme="1"/>
        <rFont val="Arial Narrow"/>
        <family val="2"/>
      </rPr>
      <t xml:space="preserve">
Las evidencias se encuentran en \\file Server\Publica1\39 - Oficina OGI\Seguridad\Dneme\2022\OGI\Socialización Interna
</t>
    </r>
    <r>
      <rPr>
        <b/>
        <sz val="11"/>
        <color theme="1"/>
        <rFont val="Arial Narrow"/>
        <family val="2"/>
      </rPr>
      <t>Gerencia de Bienes Inmuebles Urbanos</t>
    </r>
    <r>
      <rPr>
        <sz val="11"/>
        <color theme="1"/>
        <rFont val="Arial Narrow"/>
        <family val="2"/>
      </rPr>
      <t xml:space="preserve">
Cuadro control de actualización de procedimientos 
</t>
    </r>
    <r>
      <rPr>
        <b/>
        <sz val="11"/>
        <color theme="1"/>
        <rFont val="Arial Narrow"/>
        <family val="2"/>
      </rPr>
      <t xml:space="preserve">
Oficina Asesora de Planeación</t>
    </r>
    <r>
      <rPr>
        <sz val="11"/>
        <color theme="1"/>
        <rFont val="Arial Narrow"/>
        <family val="2"/>
      </rPr>
      <t xml:space="preserve">
ZEUS
</t>
    </r>
    <r>
      <rPr>
        <b/>
        <sz val="11"/>
        <color theme="1"/>
        <rFont val="Arial Narrow"/>
        <family val="2"/>
      </rPr>
      <t>GIT Servicios Administrativos</t>
    </r>
    <r>
      <rPr>
        <sz val="11"/>
        <color theme="1"/>
        <rFont val="Arial Narrow"/>
        <family val="2"/>
      </rPr>
      <t xml:space="preserve">
Procedimientos y formatos que hacen parte del Macroproceso de Administración de Bienes de Funcionamiento.
</t>
    </r>
    <r>
      <rPr>
        <b/>
        <sz val="11"/>
        <color theme="1"/>
        <rFont val="Arial Narrow"/>
        <family val="2"/>
      </rPr>
      <t>Oficina de Control Interno</t>
    </r>
    <r>
      <rPr>
        <sz val="11"/>
        <color theme="1"/>
        <rFont val="Arial Narrow"/>
        <family val="2"/>
      </rPr>
      <t xml:space="preserve">
Los soportes que respaldan los documentos se encuentran en el siguiente enlace:
\\file Server\publica\8 - Oficina de Control Interno\Macroproceso Evaluación y Control</t>
    </r>
  </si>
  <si>
    <r>
      <rPr>
        <b/>
        <sz val="11"/>
        <color theme="1"/>
        <rFont val="Arial Narrow"/>
        <family val="2"/>
      </rPr>
      <t>Oficina Asesora de Planeación</t>
    </r>
    <r>
      <rPr>
        <sz val="11"/>
        <color theme="1"/>
        <rFont val="Arial Narrow"/>
        <family val="2"/>
      </rPr>
      <t xml:space="preserve">: La OAP ha efectuado la actualización documental de procesos de acuerdo con priorización y asignación realizada por el líder del proceso, validando los niveles de autoridad y responsabilidad en la documentación efectuada
</t>
    </r>
  </si>
  <si>
    <r>
      <rPr>
        <b/>
        <sz val="11"/>
        <color theme="1"/>
        <rFont val="Arial Narrow"/>
        <family val="2"/>
      </rPr>
      <t>Oficina Asesora de Planeación</t>
    </r>
    <r>
      <rPr>
        <sz val="11"/>
        <color theme="1"/>
        <rFont val="Arial Narrow"/>
        <family val="2"/>
      </rPr>
      <t xml:space="preserve">
ZEUS</t>
    </r>
  </si>
  <si>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</si>
  <si>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</si>
  <si>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</si>
  <si>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</si>
  <si>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</si>
  <si>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</si>
  <si>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</si>
  <si>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r>
      <rPr>
        <b/>
        <sz val="11"/>
        <color theme="1"/>
        <rFont val="Arial Narrow"/>
        <family val="2"/>
      </rPr>
      <t>Oficina Asesora de Planeación</t>
    </r>
    <r>
      <rPr>
        <sz val="11"/>
        <color theme="1"/>
        <rFont val="Arial Narrow"/>
        <family val="2"/>
      </rPr>
      <t>: El Comité Directivo está realizando sus labores de verificación y evaluación en las revisiones por las direcciones de acuerdo con las temáticas expuestas.</t>
    </r>
  </si>
  <si>
    <r>
      <rPr>
        <b/>
        <sz val="11"/>
        <color theme="1"/>
        <rFont val="Arial Narrow"/>
        <family val="2"/>
      </rPr>
      <t>Oficina Asesora de Planeación</t>
    </r>
    <r>
      <rPr>
        <sz val="11"/>
        <color theme="1"/>
        <rFont val="Arial Narrow"/>
        <family val="2"/>
      </rPr>
      <t xml:space="preserve">
Actas de Comité Directivo</t>
    </r>
  </si>
  <si>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</si>
  <si>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</si>
  <si>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</si>
  <si>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</si>
  <si>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</si>
  <si>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</si>
  <si>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Oficina de Gestión de la Información</t>
  </si>
  <si>
    <t>T4</t>
  </si>
  <si>
    <r>
      <rPr>
        <b/>
        <sz val="11"/>
        <color theme="1"/>
        <rFont val="Arial Narrow"/>
        <family val="2"/>
      </rPr>
      <t>Oficina de Gestión de la Información</t>
    </r>
    <r>
      <rPr>
        <sz val="11"/>
        <color theme="1"/>
        <rFont val="Arial Narrow"/>
        <family val="2"/>
      </rPr>
      <t xml:space="preserve">
La gestión de usuarios a lo servicios tecnológicos se realiza según solicitudes radicadas en la mesa ayuda, dando cumplimiento al procedimiento para gestión de usuarios de la plataforma tecnológica. Durante el primer trimestre se atendieron las solicitudes realizadas en su totalidad. Esta actividad es periódica</t>
    </r>
  </si>
  <si>
    <r>
      <rPr>
        <b/>
        <sz val="11"/>
        <color theme="1"/>
        <rFont val="Arial Narrow"/>
        <family val="2"/>
      </rPr>
      <t>Oficina de Gestión de la Información</t>
    </r>
    <r>
      <rPr>
        <sz val="11"/>
        <color theme="1"/>
        <rFont val="Arial Narrow"/>
        <family val="2"/>
      </rPr>
      <t xml:space="preserve">
Tickets solicitudes de acceso Mesa de Ayuda</t>
    </r>
  </si>
  <si>
    <t>CA_5</t>
  </si>
  <si>
    <t>Debilidades en la verificación del cumplimiento de los compromisos comportamentales de los colaboradores de la empresa</t>
  </si>
  <si>
    <t>C5</t>
  </si>
  <si>
    <t>Verificación de compromisos comportamentales en evaluación de rendimiento</t>
  </si>
  <si>
    <t>El lider de proceso o de cada área verifica anualmente el cumplimiento de los compromisos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</si>
  <si>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</si>
  <si>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</si>
  <si>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</si>
  <si>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</si>
  <si>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</si>
  <si>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Lideres de área</t>
  </si>
  <si>
    <r>
      <t xml:space="preserve">GB. Muebles 
Evaluaciones de desempeño de todos los funcionarios de la GBM.
La Oficina de Comunicaciones y Atención al Ciudadano
Realiza las evaluaciones de rendimiento de los servidores del área.
Gerencia Comercial 
Los lideres Internos de la Gerencia, informan a sus equipos de trabajo las funciones de cada uno. Por lo anterior para este trimestre la Gerencia no presento personal ni contratistas nuevos
Gerencia Técnica 
Se realizo entrega de las Evaluaciones de rendimiento en el formato establecido de los funcionarios nuevos el 09-03-2022.
Se realizo entrega de las Evaluaciones de rendimiento de los funcionarios en el año 2021 en el formato establecido el 19-04-2022.
Gerencia de Sociedades en Liquidación
El Vicepresidente de Sociedades, realizo las evaluaciones de desempeño de cada funcionario de la GSL.
La Gerencia de Proyectos Especiales
En el primer trimestre de 2022, ingresó un funcionario nuevo a la Gerencia de Proyectos Especiales, a quien se le dio la inducción a su cargo por parte del Gerente con el apoyo de los funcionarios del área. Adicionalmente, se redactaron las funciones de su cargo bajo la revisión y supervisión del área de talento humano. 
Gerencia Regional Centro Oriente
Se realizo la capacitación de ocho funcionarios en el periodo de enero a marzo dando a conocer las funciones, procedimientos a ejecutar, políticas de la entidad y código de ética para el desarrollo de sus actividades en la regional centro oriente.
Gerencia Regional Norte 
Durante el primer trimestre, la Gerencia Regional envió las evaluaciones de rendimiento anual correspondiente al año 2021. 
Gerencia Regional Sur Occidente
Se realiza por los coordinadores de cada área y la gerencia regional las correspondiente a cada funcionario de acuerdo con el P-GT2-171 Procedimiento evaluación del rendimiento
Gerencia de Sociedades Activas 
En el primer trimestre de 2022, La Gerencia de Sociedades Activas no ha realizado la verificación ni la actualización de los procedimientos a su cargo
Gerencia de Bienes Inmuebles Rurales
* Se realiza la revisión en cuanto cumplimiento de metas ( indicadores).
*se realiza la revisión de temas a nivel comportamental.
*Se evalúa el nivel de compromiso para con las actividades del área 
* Se evalúa el nivel de responsabilidad para con las actividades del área/
* Posteriormente se procede al diligenciamiento del  formato de la función publica remitido por talento Humano, se envía al funcionario para concertar resultado y respectiva firma y retorno a la oficina de talento humano.
GIT Archivo y Correspondencia
Se realiza las evaluación de rendimiento anual en donde se le retroalimenta al funcionario sus aspectos a mejorar y los objetivos propuestos para el año en curso.
GIT Aseguramiento de la Información
A la fecha no se han tenido nuevos ingresos al GIT.
Oficina de Gestión de la Información
Durante el primer trimestre  se realizaron capacitaciones internas en la OGI de los temas relacionados con la mesa de ayuda al personal de soporte técnico
Gerencia de Bienes Inmuebles Urbanos
Se realiza seguimiento trimestral a través del plan de acción.
Oficina Asesora de Planeación: 
La OAP realizo la validación de compromisos comportamentales, productos, actividades y demás aspectos relacionados en la evaluación de rendimiento de cada uno de los colaboradores de la OAP.
Gerencia de Talento Humano: Se debe reformular en conjunto con la OAP
</t>
    </r>
    <r>
      <rPr>
        <b/>
        <sz val="11"/>
        <color theme="1"/>
        <rFont val="Arial Narrow"/>
        <family val="2"/>
      </rPr>
      <t>GIT. Servicios Administrativos</t>
    </r>
    <r>
      <rPr>
        <sz val="11"/>
        <color theme="1"/>
        <rFont val="Arial Narrow"/>
        <family val="2"/>
      </rPr>
      <t xml:space="preserve">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Oficina de Control Interno</t>
    </r>
    <r>
      <rPr>
        <sz val="11"/>
        <color theme="1"/>
        <rFont val="Arial Narrow"/>
        <family val="2"/>
      </rPr>
      <t xml:space="preserve">
A finales de marzo y principios de abril se realizó la evolución de rendimiento del equipo de la Oficina de Control Interno, la jefe del área realiza a través de Team reunión individual para revisar los aspectos evaluados y retroalimentación de cumplimiento de actividades de la vigencia 2021.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t>
    </r>
  </si>
  <si>
    <r>
      <rPr>
        <b/>
        <sz val="11"/>
        <color theme="1"/>
        <rFont val="Arial Narrow"/>
        <family val="2"/>
      </rPr>
      <t>GB. Muebles</t>
    </r>
    <r>
      <rPr>
        <sz val="11"/>
        <color theme="1"/>
        <rFont val="Arial Narrow"/>
        <family val="2"/>
      </rPr>
      <t xml:space="preserve">
Evaluación de desempeño
</t>
    </r>
    <r>
      <rPr>
        <b/>
        <sz val="11"/>
        <color theme="1"/>
        <rFont val="Arial Narrow"/>
        <family val="2"/>
      </rPr>
      <t xml:space="preserve">La Oficina de Comunicaciones y Atención al Ciudadano
</t>
    </r>
    <r>
      <rPr>
        <sz val="11"/>
        <color theme="1"/>
        <rFont val="Arial Narrow"/>
        <family val="2"/>
      </rPr>
      <t>N/A</t>
    </r>
    <r>
      <rPr>
        <b/>
        <sz val="11"/>
        <color theme="1"/>
        <rFont val="Arial Narrow"/>
        <family val="2"/>
      </rPr>
      <t xml:space="preserve">
Gerencia Técnica
</t>
    </r>
    <r>
      <rPr>
        <sz val="11"/>
        <color theme="1"/>
        <rFont val="Arial Narrow"/>
        <family val="2"/>
      </rPr>
      <t>Correos remitidos a María Consuelo García Quintero con los formatos de las evaluaciones de desempeño realizadas de cada uno de los funcionarios pertenecientes a la Gerencia Técnica.
\\fileserver.saesas.gov.co\publica\7 - Coordinación Técnica\ÁREA TÉCNICA\FUNCIONARIOS\SARIAS\Evaluaciones de desempeño</t>
    </r>
    <r>
      <rPr>
        <b/>
        <sz val="11"/>
        <color theme="1"/>
        <rFont val="Arial Narrow"/>
        <family val="2"/>
      </rPr>
      <t xml:space="preserve"> 
Gerencia de Sociedades en Liquidación
</t>
    </r>
    <r>
      <rPr>
        <sz val="11"/>
        <color theme="1"/>
        <rFont val="Arial Narrow"/>
        <family val="2"/>
      </rPr>
      <t xml:space="preserve">Información confidencial, cada evaluación de desempeño reposa en Talento human
</t>
    </r>
    <r>
      <rPr>
        <b/>
        <sz val="11"/>
        <color theme="1"/>
        <rFont val="Arial Narrow"/>
        <family val="2"/>
      </rPr>
      <t>La Gerencia de Proyectos Especiales</t>
    </r>
    <r>
      <rPr>
        <sz val="11"/>
        <color theme="1"/>
        <rFont val="Arial Narrow"/>
        <family val="2"/>
      </rPr>
      <t xml:space="preserve">
Reunión TEAMS, Formato de funciones, Correo electrónico
</t>
    </r>
    <r>
      <rPr>
        <b/>
        <sz val="11"/>
        <color theme="1"/>
        <rFont val="Arial Narrow"/>
        <family val="2"/>
      </rPr>
      <t xml:space="preserve">Gerencia Regional Centro Oriente
</t>
    </r>
    <r>
      <rPr>
        <sz val="11"/>
        <color theme="1"/>
        <rFont val="Arial Narrow"/>
        <family val="2"/>
      </rPr>
      <t xml:space="preserve">Aplicativo Teams y Correo electrónico enviado con las políticas y procedimientos de la entidad.
</t>
    </r>
    <r>
      <rPr>
        <b/>
        <sz val="11"/>
        <color theme="1"/>
        <rFont val="Arial Narrow"/>
        <family val="2"/>
      </rPr>
      <t xml:space="preserve">Gerencia Regional Norte </t>
    </r>
    <r>
      <rPr>
        <sz val="11"/>
        <color theme="1"/>
        <rFont val="Arial Narrow"/>
        <family val="2"/>
      </rPr>
      <t xml:space="preserve">
\\file Server\publica\45 - Regional Norte\GERENCIA\FUNCIONARIOS REGIONAL NORTE\EVALUACIONES DE RENDIMIENTO\2021
</t>
    </r>
    <r>
      <rPr>
        <b/>
        <sz val="11"/>
        <color theme="1"/>
        <rFont val="Arial Narrow"/>
        <family val="2"/>
      </rPr>
      <t>Gerencia Regional Sur Occidente</t>
    </r>
    <r>
      <rPr>
        <sz val="11"/>
        <color theme="1"/>
        <rFont val="Arial Narrow"/>
        <family val="2"/>
      </rPr>
      <t xml:space="preserve">
Correo electrónico enviado a la gerencia de talento humano con las evaluaciones de rendimiento de cada funcionario a cargo de la regional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 Correo electrónico funcionarios y talento humano con evaluaciones firmadas 
</t>
    </r>
    <r>
      <rPr>
        <b/>
        <sz val="11"/>
        <color theme="1"/>
        <rFont val="Arial Narrow"/>
        <family val="2"/>
      </rPr>
      <t>GIT Archivo y Correspondencia</t>
    </r>
    <r>
      <rPr>
        <sz val="11"/>
        <color theme="1"/>
        <rFont val="Arial Narrow"/>
        <family val="2"/>
      </rPr>
      <t xml:space="preserve">
Se deja evidencia en la siguiente ruta: \\file Server\publica\1001 - Usuarios\201 - Archivo y Correspondencia\jalayon\JEISON\BACKUP 23_12_20\Evaluaciones de rendimiento 2022
</t>
    </r>
    <r>
      <rPr>
        <b/>
        <sz val="11"/>
        <color theme="1"/>
        <rFont val="Arial Narrow"/>
        <family val="2"/>
      </rPr>
      <t>GIT Aseguramiento de la Información</t>
    </r>
    <r>
      <rPr>
        <sz val="11"/>
        <color theme="1"/>
        <rFont val="Arial Narrow"/>
        <family val="2"/>
      </rPr>
      <t xml:space="preserve">
No Reporta
</t>
    </r>
    <r>
      <rPr>
        <b/>
        <sz val="11"/>
        <color theme="1"/>
        <rFont val="Arial Narrow"/>
        <family val="2"/>
      </rPr>
      <t>Oficina de Gestión de la Información</t>
    </r>
    <r>
      <rPr>
        <sz val="11"/>
        <color theme="1"/>
        <rFont val="Arial Narrow"/>
        <family val="2"/>
      </rPr>
      <t xml:space="preserve">
https://www.saesas.gov.co/?id categoría=105747
</t>
    </r>
    <r>
      <rPr>
        <b/>
        <sz val="11"/>
        <color theme="1"/>
        <rFont val="Arial Narrow"/>
        <family val="2"/>
      </rPr>
      <t>Gerencia de Bienes Inmuebles Urbanos</t>
    </r>
    <r>
      <rPr>
        <sz val="11"/>
        <color theme="1"/>
        <rFont val="Arial Narrow"/>
        <family val="2"/>
      </rPr>
      <t xml:space="preserve">
Informe plan acción
</t>
    </r>
    <r>
      <rPr>
        <b/>
        <sz val="11"/>
        <color theme="1"/>
        <rFont val="Arial Narrow"/>
        <family val="2"/>
      </rPr>
      <t>Oficina Asesora de Planeación</t>
    </r>
    <r>
      <rPr>
        <sz val="11"/>
        <color theme="1"/>
        <rFont val="Arial Narrow"/>
        <family val="2"/>
      </rPr>
      <t xml:space="preserve">
Evaluaciones de rendimiento
</t>
    </r>
    <r>
      <rPr>
        <b/>
        <sz val="11"/>
        <color theme="1"/>
        <rFont val="Arial Narrow"/>
        <family val="2"/>
      </rPr>
      <t>GIT. Servicios Administrativos</t>
    </r>
    <r>
      <rPr>
        <sz val="11"/>
        <color theme="1"/>
        <rFont val="Arial Narrow"/>
        <family val="2"/>
      </rPr>
      <t xml:space="preserve">
Evaluaciones de rendimiento
Oficina de Control Interno
 -Teams
 -Correos electrónicos
 -Evaluaciones firmadas
Los soportes que respaldan la actividad se encuentran en la siguiente ruta:
\\file Server\publica\8 - Oficina de Control Interno\2022\Evaluación Rendimiento Anual OCI 2021
</t>
    </r>
    <r>
      <rPr>
        <b/>
        <sz val="11"/>
        <color theme="1"/>
        <rFont val="Arial Narrow"/>
        <family val="2"/>
      </rPr>
      <t>Presidencia</t>
    </r>
    <r>
      <rPr>
        <sz val="11"/>
        <color theme="1"/>
        <rFont val="Arial Narrow"/>
        <family val="2"/>
      </rPr>
      <t xml:space="preserve">
\\file Server\publica\55 - Presidencia\SEGUIMIENTO RIESGOS</t>
    </r>
  </si>
  <si>
    <r>
      <rPr>
        <b/>
        <sz val="11"/>
        <color theme="1"/>
        <rFont val="Arial Narrow"/>
        <family val="2"/>
      </rPr>
      <t>GB. Muebles</t>
    </r>
    <r>
      <rPr>
        <sz val="11"/>
        <color theme="1"/>
        <rFont val="Arial Narrow"/>
        <family val="2"/>
      </rPr>
      <t xml:space="preserve">
Ya fueron remitidas al área de talento humano la calificación de evaluación de desempeño de todos los funcionarios de la GBM
</t>
    </r>
    <r>
      <rPr>
        <b/>
        <sz val="11"/>
        <color theme="1"/>
        <rFont val="Arial Narrow"/>
        <family val="2"/>
      </rPr>
      <t xml:space="preserve">
La Oficina de Comunicaciones y Atención al Ciudadano
</t>
    </r>
    <r>
      <rPr>
        <sz val="11"/>
        <color theme="1"/>
        <rFont val="Arial Narrow"/>
        <family val="2"/>
      </rPr>
      <t xml:space="preserve">En el mes de abrí l  ingreso una nueva profesional la cual recibió la inducción por parte de la Gerencia de Talento Humano y así mismo recibió el empalme por parte de la jefatura de la oficina de Comunicaciones y Atención al Ciudadano
</t>
    </r>
    <r>
      <rPr>
        <b/>
        <sz val="11"/>
        <color theme="1"/>
        <rFont val="Arial Narrow"/>
        <family val="2"/>
      </rPr>
      <t xml:space="preserve">Gerencia Comercial </t>
    </r>
    <r>
      <rPr>
        <sz val="11"/>
        <color theme="1"/>
        <rFont val="Arial Narrow"/>
        <family val="2"/>
      </rPr>
      <t xml:space="preserve">
Los lideres Internos de la Gerencia, informan a sus equipos de trabajo las funciones de cada uno. Por lo anterior para este trimestre la Gerencia no presento personal ni contratistas nuevos
</t>
    </r>
    <r>
      <rPr>
        <b/>
        <sz val="11"/>
        <color theme="1"/>
        <rFont val="Arial Narrow"/>
        <family val="2"/>
      </rPr>
      <t>Gerencia Técnica</t>
    </r>
    <r>
      <rPr>
        <sz val="11"/>
        <color theme="1"/>
        <rFont val="Arial Narrow"/>
        <family val="2"/>
      </rPr>
      <t xml:space="preserv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Gerencia de Sociedades en Liquidación</t>
    </r>
    <r>
      <rPr>
        <sz val="11"/>
        <color theme="1"/>
        <rFont val="Arial Narrow"/>
        <family val="2"/>
      </rPr>
      <t xml:space="preserve">
En el primer trimestre ingreso 1 funcionario al cual el área de talento humano y GSL dio la respectiva capacitación de acuerdo a sus funciones
</t>
    </r>
    <r>
      <rPr>
        <b/>
        <sz val="11"/>
        <color theme="1"/>
        <rFont val="Arial Narrow"/>
        <family val="2"/>
      </rPr>
      <t>La Gerencia de Proyectos Especiales</t>
    </r>
    <r>
      <rPr>
        <sz val="11"/>
        <color theme="1"/>
        <rFont val="Arial Narrow"/>
        <family val="2"/>
      </rPr>
      <t xml:space="preserve">
El proceso inicia con la reunión preliminar con el Gerente de Proyectos Especiales, quien contextualiza al nuevo funcionario en el cargo que va a desempeñar. Posteriormente, el funcionario delegado por el Gerente realiza la  redacción de sus funciones enmarcadas en cargo a desempeñar, las cuales son aprobadas por el Gerente y presentadas al área de talento humano para su revisión y validación.
</t>
    </r>
    <r>
      <rPr>
        <b/>
        <sz val="11"/>
        <color theme="1"/>
        <rFont val="Arial Narrow"/>
        <family val="2"/>
      </rPr>
      <t>Gerencia Regional Centro Oriente</t>
    </r>
    <r>
      <rPr>
        <sz val="11"/>
        <color theme="1"/>
        <rFont val="Arial Narrow"/>
        <family val="2"/>
      </rPr>
      <t xml:space="preserve">
Capacitación, seguimiento y monitoreo a los funcionarios nuevos para la ejecución de los procedimientos. 
</t>
    </r>
    <r>
      <rPr>
        <b/>
        <sz val="11"/>
        <color theme="1"/>
        <rFont val="Arial Narrow"/>
        <family val="2"/>
      </rPr>
      <t xml:space="preserve">Gerencia Regional Norte </t>
    </r>
    <r>
      <rPr>
        <sz val="11"/>
        <color theme="1"/>
        <rFont val="Arial Narrow"/>
        <family val="2"/>
      </rPr>
      <t xml:space="preserve">
Durante el primer trimestre se ha socializado la metodología de administración y el código de ética y buen gobierno al personal que ingresó. 
</t>
    </r>
    <r>
      <rPr>
        <b/>
        <sz val="11"/>
        <color theme="1"/>
        <rFont val="Arial Narrow"/>
        <family val="2"/>
      </rPr>
      <t>Gerencia Regional Sur Occidente</t>
    </r>
    <r>
      <rPr>
        <sz val="11"/>
        <color theme="1"/>
        <rFont val="Arial Narrow"/>
        <family val="2"/>
      </rPr>
      <t xml:space="preserve">
Al ingreso de cada nuevo funcionario se le entrega el material metodológico y de procedimientos de la entidad con el cual conoce el funcionamiento de la organización, a la fecha se encuentra un funcionario en periodo de prueba y capacitación
</t>
    </r>
    <r>
      <rPr>
        <b/>
        <sz val="11"/>
        <color theme="1"/>
        <rFont val="Arial Narrow"/>
        <family val="2"/>
      </rPr>
      <t>Gerencia de Sociedades Activa</t>
    </r>
    <r>
      <rPr>
        <sz val="11"/>
        <color theme="1"/>
        <rFont val="Arial Narrow"/>
        <family val="2"/>
      </rPr>
      <t xml:space="preserve">
En el primer trimestre ingresaron 7 funcionarios a la Gerencia de Sociedades Activas. 6 de ellos recibieron la inducción al cargo, y hay un funcionario pendiente por recibirla. Se encuentra pendiente la comunicación de funciones a los 7 funcionarios
</t>
    </r>
    <r>
      <rPr>
        <b/>
        <sz val="11"/>
        <color theme="1"/>
        <rFont val="Arial Narrow"/>
        <family val="2"/>
      </rPr>
      <t>Gerencia de Bienes Inmuebles Rurales</t>
    </r>
    <r>
      <rPr>
        <sz val="11"/>
        <color theme="1"/>
        <rFont val="Arial Narrow"/>
        <family val="2"/>
      </rPr>
      <t xml:space="preserve">
A los diferentes funcionarios que se han integrado al grupo durante el ano se le ha realizado la respectiva inducción acompañamiento capacitación sobre todos y cada uno de los procesos que realiza la gerencia de rurales 
</t>
    </r>
    <r>
      <rPr>
        <b/>
        <sz val="11"/>
        <color theme="1"/>
        <rFont val="Arial Narrow"/>
        <family val="2"/>
      </rPr>
      <t>GIT Archivo y Correspondencia</t>
    </r>
    <r>
      <rPr>
        <sz val="11"/>
        <color theme="1"/>
        <rFont val="Arial Narrow"/>
        <family val="2"/>
      </rPr>
      <t xml:space="preserve">
Se deja evidencia en la siguiente ruta: \\file Server\publica\1001 - Usuarios\201 - Archivo y Correspondencia\jalayon\JEISON\BACKUP 23_12_20\Evaluaciones de rendimiento 2022
</t>
    </r>
    <r>
      <rPr>
        <b/>
        <sz val="11"/>
        <color theme="1"/>
        <rFont val="Arial Narrow"/>
        <family val="2"/>
      </rPr>
      <t>GIT Aseguramiento de la Información</t>
    </r>
    <r>
      <rPr>
        <sz val="11"/>
        <color theme="1"/>
        <rFont val="Arial Narrow"/>
        <family val="2"/>
      </rPr>
      <t xml:space="preserve">
A la fecha no se han tenido nuevos ingresos al GIT.
</t>
    </r>
    <r>
      <rPr>
        <b/>
        <sz val="11"/>
        <color theme="1"/>
        <rFont val="Arial Narrow"/>
        <family val="2"/>
      </rPr>
      <t>Gerencia de Bienes Inmuebles Urbanos</t>
    </r>
    <r>
      <rPr>
        <sz val="11"/>
        <color theme="1"/>
        <rFont val="Arial Narrow"/>
        <family val="2"/>
      </rPr>
      <t xml:space="preserve">
Se realiza seguimiento trimestral a través del plan de acción
Oficina Asesora de Planeación: 
La OAP capacito a dos contratistas que ingresaron para el proyecto de PRONABI, contextualizándolos del proyecto, sus obligaciones y los productos o entregables esperados
</t>
    </r>
    <r>
      <rPr>
        <b/>
        <sz val="11"/>
        <color theme="1"/>
        <rFont val="Arial Narrow"/>
        <family val="2"/>
      </rPr>
      <t xml:space="preserve">GIT. Servicios Administrativos: </t>
    </r>
    <r>
      <rPr>
        <sz val="11"/>
        <color theme="1"/>
        <rFont val="Arial Narrow"/>
        <family val="2"/>
      </rPr>
      <t xml:space="preserve">En el mes de marzo fue desarrollada la evaluación de rendimiento anual de los funcionarias del área, en la que se les recordó sus obligaciones y compromisos, haciendo la pertinente retroalimentación sobre los aspectos a mejorar.
</t>
    </r>
    <r>
      <rPr>
        <b/>
        <sz val="11"/>
        <color theme="1"/>
        <rFont val="Arial Narrow"/>
        <family val="2"/>
      </rPr>
      <t>GIT. Depositarios Provisionales y Liquidadores:</t>
    </r>
    <r>
      <rPr>
        <sz val="11"/>
        <color theme="1"/>
        <rFont val="Arial Narrow"/>
        <family val="2"/>
      </rPr>
      <t xml:space="preserve"> En el primer trimestre de la vigencia 2022, el Git de Depositarios Provisionales y Liquidadores no cuenta con ingreso de personas nuevas al equipo de trabajo
</t>
    </r>
    <r>
      <rPr>
        <b/>
        <sz val="11"/>
        <color theme="1"/>
        <rFont val="Arial Narrow"/>
        <family val="2"/>
      </rPr>
      <t>Oficina de Control Interno</t>
    </r>
    <r>
      <rPr>
        <sz val="11"/>
        <color theme="1"/>
        <rFont val="Arial Narrow"/>
        <family val="2"/>
      </rPr>
      <t xml:space="preserve">
En el periodo reportado no se ha realizado inducción a personal nuevo.
Se encuentra pendiente la vinculación de un profesional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t>
    </r>
  </si>
  <si>
    <t>GB. Muebles 
Remisión evaluaciones de desempeño de todos los funcionarios de la GBM
La Oficina de Comunicaciones y Atención al Ciudadano
https://saesas-my.sharepoint.com/personal/asanchez_saesas_gov_co/_layouts/15/onedrive.aspx?FolderCTID=0x0120006A9C456936A2AC418A9BF82177781D9D&amp;id=%2Fpersonal%2Fasanchez%5Fsaesas%5Fgov%5Fco%2FDocuments%2FBackUp%20%2D%20Ana%20Mar%C3%ADa%20S%C3%A1nchez%20Pi%C3%B1eros%2F2022%2FEntrega%20de%20puesto%20%2D%20Renuncia
Gerencia Técnica
Evaluaciones de desempeño. F-GT1-268, Capacitaciones presenciales y por plataforma Teams, Listado de asistencia realizado por Gerencia del Talento Humano en las capacitaciones de Inducción.
Gerencia Regional Norte 
Actividad presencial
Gerencia de Sociedades en Liquidación
Pendiente de formato firmado 
La Gerencia de Proyectos Especiales
Formato de Funciones 
Gerencia Regional Centro Oriente
Aplicativo Teams y Correo electrónico enviado con las políticas y procedimientos de la entidad.
Gerencia Regional Sur Occidente
Correo electrónico enviado a la gerencia de talento humano con las evaluaciones de rendimiento de cada funcionario a cargo de la regional
Gerencia de Sociedades Activa
Acta de asistencia firmada, pendiente comunicación de funciones.
Gerencia de Bienes Inmuebles Rurales
* Mesas de trabajo de compañeros
* Envió de correos con todos los formatos a tener presente
* Memorandos con asignación de tareas. 
GIT Archivo y Correspondencia
Se deja evidencia en la siguiente ruta: \\file Server\publica\1001 - Usuarios\201 - Archivo y Correspondencia\jalayon\JEISON\BACKUP 23_12_20\Evaluaciones de rendimiento 2022
GIT Aseguramiento de la Información
No Reporta
Gerencia de Bienes Inmuebles Urbanos
Informe plan acción
Oficina Asesora de Planeación
Reuniones de teams</t>
  </si>
  <si>
    <t>CA_6</t>
  </si>
  <si>
    <t>Las personas involucradas en el proceso pueden llegar a no informar los posibles eventos de corrupción identificados</t>
  </si>
  <si>
    <t>C6</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</si>
  <si>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</si>
  <si>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</si>
  <si>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</si>
  <si>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T6</t>
  </si>
  <si>
    <t>Realizar capacitación sobre el código de ética y los efectos disciplinarios que conllevan actos inapropiados por parte de los Funcionarios de la SAE</t>
  </si>
  <si>
    <t>Listado de asistencia</t>
  </si>
  <si>
    <r>
      <rPr>
        <b/>
        <sz val="11"/>
        <color theme="1"/>
        <rFont val="Arial Narrow"/>
        <family val="2"/>
      </rPr>
      <t>Gerencia de Talento Humano:</t>
    </r>
    <r>
      <rPr>
        <sz val="11"/>
        <color theme="1"/>
        <rFont val="Arial Narrow"/>
        <family val="2"/>
      </rPr>
      <t xml:space="preserve"> Se debe reformular en conjunto con la OAP</t>
    </r>
  </si>
  <si>
    <t>CA_7</t>
  </si>
  <si>
    <t>Debilidades en la implementación de los controles operacionales establecidos en cada proceso de acuerdo con niveles de responsabilidad</t>
  </si>
  <si>
    <t>C7</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</si>
  <si>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</si>
  <si>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</si>
  <si>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</si>
  <si>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Oficina de Control Interno</t>
  </si>
  <si>
    <t>T7</t>
  </si>
  <si>
    <t>Realizar seguimiento cuatrimestral al Mapa de Riesgos de Corrupción de acuerdo con la programación establecia en el PAAI 2022.</t>
  </si>
  <si>
    <t>Seguimiento de Riesgos publicado</t>
  </si>
  <si>
    <t>10/05/2022
10/09/2022
31/12/2022</t>
  </si>
  <si>
    <t>15/07/2022
15/10/2022
31/12/2022</t>
  </si>
  <si>
    <r>
      <t xml:space="preserve">Oficina de Control Interno
</t>
    </r>
    <r>
      <rPr>
        <sz val="11"/>
        <color theme="1"/>
        <rFont val="AriaL"/>
        <family val="2"/>
      </rPr>
      <t>Actualmente la Oficina de Control Interno se encuentra en revisión y actualización de  los procedimientos asociados al Macroproceso de Evaluación y Control</t>
    </r>
  </si>
  <si>
    <r>
      <t xml:space="preserve">Oficina de Control Interno
</t>
    </r>
    <r>
      <rPr>
        <sz val="11"/>
        <color theme="1"/>
        <rFont val="AriaL"/>
        <family val="2"/>
      </rPr>
      <t>Los soportes que respaldan los documentos se encuentran en el siguiente enlace:
\\file Server\publica\8 - Oficina de Control Interno\Macroproceso Evaluación y Control</t>
    </r>
  </si>
  <si>
    <r>
      <t xml:space="preserve">Oficina de Control Interno
</t>
    </r>
    <r>
      <rPr>
        <sz val="11"/>
        <color theme="1"/>
        <rFont val="AriaL"/>
        <family val="2"/>
      </rPr>
      <t>Mediante correo electrónico se solicitó la información para iniciar con el seguimiento cuatrimestral el cual tiene plazo máximo de publicación en la página Web de SAE el 13 de mayo de 2022.</t>
    </r>
  </si>
  <si>
    <r>
      <t xml:space="preserve">Oficina de Control Interno
</t>
    </r>
    <r>
      <rPr>
        <sz val="11"/>
        <color theme="1"/>
        <rFont val="AriaL"/>
        <family val="2"/>
      </rPr>
      <t xml:space="preserve">
 - Correo electrónico
Los soportes que respaldan la actividad se encuentran en el siguiente enlace:
\\file Server\publica\8 - Oficina de Control Interno\2022\Cumplimiento Regulatorio\Plan Anticorrupción y de Atención al Ciudadano\Primer cuatrimestre 2022</t>
    </r>
  </si>
  <si>
    <t>dar y/o recibir favores o un trato especial a clientes, amigos o conocidos (Amiguismo y clientelismo).</t>
  </si>
  <si>
    <t>Contacto permanente con depositarios, liquidadores, mandatarios, contratistas, proveedores, arrendatarios o clientes</t>
  </si>
  <si>
    <t>Vigilancia de Zonas Únicas de Atención al Ciudadano</t>
  </si>
  <si>
    <t>El Coordinador del GIT de Servicios Administrativos valida que la Entidad cuente con cámaras y grabación de sonido en sedes de funcionamiento de las zonas únicas de atención al ciudadano, a través de la supervisión del servicio de vigilancia tercerizado. En caso que el servicio de vigilancia denote alguna anomalía lo informará a la Entidad.</t>
  </si>
  <si>
    <t>GIT Servicios Administrativos</t>
  </si>
  <si>
    <r>
      <t xml:space="preserve">GIT. Servicios Administrativos
</t>
    </r>
    <r>
      <rPr>
        <sz val="11"/>
        <color theme="1"/>
        <rFont val="Arial Narrow"/>
        <family val="2"/>
      </rPr>
      <t>Los informes de ejecución de los contratos del área son elaborados mensualmente, dando estricto cumplimiento a lo establecido en el manual de contratación, ejerciendo el apoyo necesario para una eficiente supervisión de los contratos.</t>
    </r>
  </si>
  <si>
    <r>
      <t xml:space="preserve">GIT Servicios Administrativos
</t>
    </r>
    <r>
      <rPr>
        <sz val="11"/>
        <color theme="1"/>
        <rFont val="Arial Narrow"/>
        <family val="2"/>
      </rPr>
      <t>Informes de ejecución realizados, Carpetas físicas de supervisión.</t>
    </r>
  </si>
  <si>
    <t>Relacionamiento personal o comercial de los clientes con profesionales involucrados en el proceso de administración directa o comercialización de activos</t>
  </si>
  <si>
    <t>Verificación de Causales de Conflictos de Interés</t>
  </si>
  <si>
    <t>El Gerente Comercial a través del operador de comercialización Central de Inversiones S.A. - CISA (Para comercialización) y a través de las Gerencias Regionales (Para Administración Directa), verifica si los oferentes interesados en la compra o arrendamiento de activos, se encuentran incursos en causales de conflictos de interés, inhabilidad o incompabibilidad definidas en el código de ética, conducta y buen gobierno de SAE y del Operador, el cual se manifiesta de manera escrita por parte del potencial cliente.</t>
  </si>
  <si>
    <t>Gerencia Comercial</t>
  </si>
  <si>
    <t>Suscribir contrato para adelantar procesos de debida diligencia a mayor profundidad sobre los clientes y actores involucrados con la administración de los bienes SAE</t>
  </si>
  <si>
    <t>Contrato Suscrito</t>
  </si>
  <si>
    <t>Gerencia de Asuntos Legales</t>
  </si>
  <si>
    <r>
      <t xml:space="preserve">Gerencia Comercial 
</t>
    </r>
    <r>
      <rPr>
        <sz val="11"/>
        <color theme="1"/>
        <rFont val="Arial Narrow"/>
        <family val="2"/>
      </rPr>
      <t>La Gerencia comercial no suscribe contratos, sin embargo si realiza el proceso de supervisión</t>
    </r>
    <r>
      <rPr>
        <b/>
        <sz val="11"/>
        <color theme="1"/>
        <rFont val="Arial Narrow"/>
        <family val="2"/>
      </rPr>
      <t xml:space="preserve">
</t>
    </r>
  </si>
  <si>
    <r>
      <rPr>
        <b/>
        <sz val="11"/>
        <color theme="1"/>
        <rFont val="Arial Narrow"/>
        <family val="2"/>
      </rPr>
      <t>Gerencia de Asuntos Legales</t>
    </r>
    <r>
      <rPr>
        <sz val="11"/>
        <color theme="1"/>
        <rFont val="Arial Narrow"/>
        <family val="2"/>
      </rPr>
      <t xml:space="preserve">
Sin reporte</t>
    </r>
  </si>
  <si>
    <t>Debilidades en la implementación de los controles operacionales establecidos en cada proceso para identificar desviaciones procedimentales o comportamentales</t>
  </si>
  <si>
    <r>
      <t xml:space="preserve">Oficina de Control Interno
</t>
    </r>
    <r>
      <rPr>
        <sz val="11"/>
        <color theme="1"/>
        <rFont val="AriaL"/>
        <family val="2"/>
      </rPr>
      <t>En el primer trimestre se encuentra ejecutada la evaluación de la Gestión de supervisión contractual con énfasis en la representación legal y en proceso la Auditoría Interna de Gestión al Procedimiento Gestión de Nómina y Novedades</t>
    </r>
  </si>
  <si>
    <r>
      <t xml:space="preserve">Oficina de Control Interno
</t>
    </r>
    <r>
      <rPr>
        <sz val="11"/>
        <color theme="1"/>
        <rFont val="AriaL"/>
        <family val="2"/>
      </rPr>
      <t>Los resultados o avances de cada evaluación se encuentran en la carpeta creada para tal fin.
Enlace: 
\\file Server\publica\8 - Oficina de Control Interno\2022\Evaluación y Seguimiento</t>
    </r>
  </si>
  <si>
    <t>Ineficacia en la supervisión de contratos de adquisición de bienes o servicios</t>
  </si>
  <si>
    <t>Supervisión de Contratos</t>
  </si>
  <si>
    <t>Los supervisores de contratos de todas las áreas, conforme a las responsabilidades señaladas en el contrato y manual de contratación, ejercen las actividades de supervisión de los contratos verificando que se cumpla con el objeto y las obligaciones consignadas allí, diligenciando el Informe de Ejecución de Contratos y realizando la evaluación e proveedores conforme los requisitos exigibles por la Gerencia de Contratos</t>
  </si>
  <si>
    <t>P-BS3-027 Procedimiento Supervisión,Interventoría, Liquidación y Terminación Anticipada de Contratos</t>
  </si>
  <si>
    <t>Publicar los informes de supervisión contractual en página web para consulta de toda la ciudadanía</t>
  </si>
  <si>
    <t>Informes de supervisión publicados</t>
  </si>
  <si>
    <t>Gerencia de Contratos</t>
  </si>
  <si>
    <t>GB. Muebles 
Informes de supervisión publicados pagina web 
La oficina de Comunicaciones y atención al ciudadano Publica los informes de ejecución en el portal web de acuerdo con lo establecido en el procedimiento
Gerencia Comercial 
Mes a mes se lleva informe de supervisión por lo contratos que maneja la Gerencia Comercial, los cuales se publican en la pagina WEB de SAE 
Gerencia Técnica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realizando una verificación y aprobación final.
Estado de seguimiento en curso ya que se realiza durante todo el año.
Gerencia de Sociedades en Liquidación
La GSL no hace ejecución de contratos 
La Gerencia de Proyectos Especiales
Mensualmente se elaboran los informes de supervisión de los contratos a cargo de la GPE y se publican en la página web.
Gerencia Regional Norte 
Durante el primer trimestre, la funcionaria designada como apoyo a la supervisión del contrato de logística hizo seguimiento a las gestiones adelantadas por el contratista, verificando el cumpliendo de sus obligaciones de cara al pliego de condiciones. 
Gerencia Regional Sur Occidente
Se mantiene a día cada gasto de los servicios solicitados al contratista.
Gerencia de Sociedades Activas 
En el primer Trimestre de 2022 se realiza la supervisión a 5 contratos celebrados mediante informe de ejecución el cual se adjunta en el momento de realizar el pago
Gerencia De Talento Humano
 Los Informes de supervisión son publicados mensualmente en la web
Gerencia de Bienes Inmuebles Rurales
*  Se realizan reuniones periódicas con la contraparte para revisar el avance el convenio. 
* Se elaboran actas donde se establecen los compromisos planteados en las diferentes reuniones.
* Se realiza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GIT Archivo y Correspondencia
Se realizan mensualmente los informes de supervisión de contratos en donde se le da cumplimiento a lo dispuesto en el manual de contratación
GIT Aseguramiento de la Información
Este GIT no tiene ningún contrato a cargo
Gerencia de Bienes Inmuebles Urbanos
Se realiza la publicación de los  informes de ejecución  de manera mensual 
Oficina Asesora de Planeación: 
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GIT. Servicios Administrativos
La supervisión de los contratos del área es realizada constantemente y dando cumplimiento a lo establecido en el manual de contratación, para lo cual se realizan oportunamente los informes de ejecución mensual y las evaluaciones de proveedores.
La Oficina de Control Interno en el primer trimestre de 2022 no se encuentra como supervisor de contratos.
Oficina de Gestión de la Información
Durante el primer trimestre de 2022 se radicaron 64 informes de ejecución para facturación y publicación de  informes de supervisión. Los cuales se publicaron en el portal WEB de la SAE 
Presidencia: El despacho de la Presidencia no realiza supervisión de contratos, toda vez que se encuentran bajo responsabilidad de cada área competente.</t>
  </si>
  <si>
    <r>
      <t xml:space="preserve">GB. Muebles
</t>
    </r>
    <r>
      <rPr>
        <sz val="11"/>
        <color theme="1"/>
        <rFont val="Arial Narrow"/>
        <family val="2"/>
      </rPr>
      <t xml:space="preserve">Informes de supervisión publicados pagina web
</t>
    </r>
    <r>
      <rPr>
        <b/>
        <sz val="11"/>
        <color theme="1"/>
        <rFont val="Arial Narrow"/>
        <family val="2"/>
      </rPr>
      <t xml:space="preserve">La oficina de Comunicaciones y atención al ciudadano </t>
    </r>
    <r>
      <rPr>
        <sz val="11"/>
        <color theme="1"/>
        <rFont val="Arial Narrow"/>
        <family val="2"/>
      </rPr>
      <t xml:space="preserve">
https://www.saesas.gov.co/transparencia_acceso_informaciOn_pUblica/8_contratacion/8_2_publicacion_ejecucion_contratos/informes_gestion_contractual/oficina_comunicaciones_atencion_29413
Gerencia Comercial 
https://www.saesas.gov.co/?id categoría=99987 / \\fileserver.saesas.gov.co\publica\5 - </t>
    </r>
    <r>
      <rPr>
        <b/>
        <sz val="11"/>
        <color theme="1"/>
        <rFont val="Arial Narrow"/>
        <family val="2"/>
      </rPr>
      <t>Gerencia Comercial</t>
    </r>
    <r>
      <rPr>
        <sz val="11"/>
        <color theme="1"/>
        <rFont val="Arial Narrow"/>
        <family val="2"/>
      </rPr>
      <t xml:space="preserve">\PLAN MEJORAMIENTO 2022\PRIMER TRIMESTRE\SUPERVISIONES
</t>
    </r>
    <r>
      <rPr>
        <b/>
        <sz val="11"/>
        <color theme="1"/>
        <rFont val="Arial Narrow"/>
        <family val="2"/>
      </rPr>
      <t xml:space="preserve">Gerencia Técnica </t>
    </r>
    <r>
      <rPr>
        <sz val="11"/>
        <color theme="1"/>
        <rFont val="Arial Narrow"/>
        <family val="2"/>
      </rPr>
      <t xml:space="preserve">
Ejemplo:\\fileserver.saesas.gov.co\publica\7 - Coordinación Técnica\ÁREA TÉCNICA\FUNCIONARIOS\LIRODRIGUEZ\FACTURAS NICOLAS
\\file Server\publica\7 - Coordinación Técnica\ÁREA TÉCNICA\FUNCIONARIOS\JBRAVO\CONTRATACIONES
</t>
    </r>
    <r>
      <rPr>
        <b/>
        <sz val="11"/>
        <color theme="1"/>
        <rFont val="Arial Narrow"/>
        <family val="2"/>
      </rPr>
      <t xml:space="preserve">Gerencia de Sociedades en Liquidación
</t>
    </r>
    <r>
      <rPr>
        <sz val="11"/>
        <color theme="1"/>
        <rFont val="Arial Narrow"/>
        <family val="2"/>
      </rPr>
      <t xml:space="preserve">No aplica 
</t>
    </r>
    <r>
      <rPr>
        <b/>
        <sz val="11"/>
        <color theme="1"/>
        <rFont val="Arial Narrow"/>
        <family val="2"/>
      </rPr>
      <t>La Gerencia de Proyectos</t>
    </r>
    <r>
      <rPr>
        <sz val="11"/>
        <color theme="1"/>
        <rFont val="Arial Narrow"/>
        <family val="2"/>
      </rPr>
      <t xml:space="preserve"> Especiales
Pagina Web
</t>
    </r>
    <r>
      <rPr>
        <b/>
        <sz val="11"/>
        <color theme="1"/>
        <rFont val="Arial Narrow"/>
        <family val="2"/>
      </rPr>
      <t xml:space="preserve">
Gerencia Regional Norte 
</t>
    </r>
    <r>
      <rPr>
        <sz val="11"/>
        <color theme="1"/>
        <rFont val="Arial Narrow"/>
        <family val="2"/>
      </rPr>
      <t>\\file Server\publica\45 - Regional Norte\COORDINACIÓN JURÍDICA\CONTRATO LOGÍSTICA\AFIDG\INFORME DE GESTIÓN</t>
    </r>
    <r>
      <rPr>
        <b/>
        <sz val="11"/>
        <color theme="1"/>
        <rFont val="Arial Narrow"/>
        <family val="2"/>
      </rPr>
      <t xml:space="preserve"> 
Gerencia Regional Sur Occidente
</t>
    </r>
    <r>
      <rPr>
        <sz val="11"/>
        <color theme="1"/>
        <rFont val="Arial Narrow"/>
        <family val="2"/>
      </rPr>
      <t xml:space="preserve">Correo electrónico y listas de chequeo de cada servicio solicitado
</t>
    </r>
    <r>
      <rPr>
        <b/>
        <sz val="11"/>
        <color theme="1"/>
        <rFont val="Arial Narrow"/>
        <family val="2"/>
      </rPr>
      <t xml:space="preserve">Gerencia de Sociedades Activas </t>
    </r>
    <r>
      <rPr>
        <sz val="11"/>
        <color theme="1"/>
        <rFont val="Arial Narrow"/>
        <family val="2"/>
      </rPr>
      <t xml:space="preserve">
Contratos e informe de ejecución
</t>
    </r>
    <r>
      <rPr>
        <b/>
        <sz val="11"/>
        <color theme="1"/>
        <rFont val="Arial Narrow"/>
        <family val="2"/>
      </rPr>
      <t>Gerencia De Talento Humano</t>
    </r>
    <r>
      <rPr>
        <sz val="11"/>
        <color theme="1"/>
        <rFont val="Arial Narrow"/>
        <family val="2"/>
      </rPr>
      <t xml:space="preserve">
 Los Informes de supervisión son publicados mensualmente en la web
</t>
    </r>
    <r>
      <rPr>
        <b/>
        <sz val="11"/>
        <color theme="1"/>
        <rFont val="Arial Narrow"/>
        <family val="2"/>
      </rPr>
      <t xml:space="preserve">
Gerencia de Bienes Inmuebles Rurale</t>
    </r>
    <r>
      <rPr>
        <sz val="11"/>
        <color theme="1"/>
        <rFont val="Arial Narrow"/>
        <family val="2"/>
      </rPr>
      <t xml:space="preserve">s
*Actas de reunión 
* Memorandos a la contraparte con la solicitud de la información a través del aplicativo Zeus
* Correos electrónicos.
</t>
    </r>
    <r>
      <rPr>
        <b/>
        <sz val="11"/>
        <color theme="1"/>
        <rFont val="Arial Narrow"/>
        <family val="2"/>
      </rPr>
      <t>GIT Archivo y Correspondencia</t>
    </r>
    <r>
      <rPr>
        <sz val="11"/>
        <color theme="1"/>
        <rFont val="Arial Narrow"/>
        <family val="2"/>
      </rPr>
      <t xml:space="preserve">
Informes de supervisión publicados en la pagina web de la entidad
</t>
    </r>
    <r>
      <rPr>
        <b/>
        <sz val="11"/>
        <color theme="1"/>
        <rFont val="Arial Narrow"/>
        <family val="2"/>
      </rPr>
      <t>GIT Aseguramiento de la Información</t>
    </r>
    <r>
      <rPr>
        <sz val="11"/>
        <color theme="1"/>
        <rFont val="Arial Narrow"/>
        <family val="2"/>
      </rPr>
      <t xml:space="preserve">
Este GIT no tiene ningún contrato a cargo
</t>
    </r>
    <r>
      <rPr>
        <b/>
        <sz val="11"/>
        <color theme="1"/>
        <rFont val="Arial Narrow"/>
        <family val="2"/>
      </rPr>
      <t>Gerencia de Bienes Inmuebles Urbanos</t>
    </r>
    <r>
      <rPr>
        <sz val="11"/>
        <color theme="1"/>
        <rFont val="Arial Narrow"/>
        <family val="2"/>
      </rPr>
      <t xml:space="preserve">
Publicación del mes de enero
</t>
    </r>
    <r>
      <rPr>
        <b/>
        <sz val="11"/>
        <color theme="1"/>
        <rFont val="Arial Narrow"/>
        <family val="2"/>
      </rPr>
      <t>Oficina Asesora de Planeación</t>
    </r>
    <r>
      <rPr>
        <sz val="11"/>
        <color theme="1"/>
        <rFont val="Arial Narrow"/>
        <family val="2"/>
      </rPr>
      <t xml:space="preserve">
Archivos de control de supervisión DARUMA y carpetas de supervisión de contratistas PRONABI (Carpeta compartida en OAP)
GIT Servicios Administrativos
Informes de ejecución realizados, Evaluación de proveedores, Carpetas físicas de supervisión.
Oficina de Gestión Información:https://www.saesas.gov.co/?id categoría=105747</t>
    </r>
  </si>
  <si>
    <r>
      <rPr>
        <b/>
        <sz val="11"/>
        <color theme="1"/>
        <rFont val="Arial Narrow"/>
        <family val="2"/>
      </rPr>
      <t>Gerencia De Talento Humano</t>
    </r>
    <r>
      <rPr>
        <sz val="11"/>
        <color theme="1"/>
        <rFont val="Arial Narrow"/>
        <family val="2"/>
      </rPr>
      <t xml:space="preserve">
Informes de supervisión publicados
</t>
    </r>
    <r>
      <rPr>
        <b/>
        <sz val="11"/>
        <color theme="1"/>
        <rFont val="Arial Narrow"/>
        <family val="2"/>
      </rPr>
      <t>GIT Aseguramiento de la Información</t>
    </r>
    <r>
      <rPr>
        <sz val="11"/>
        <color theme="1"/>
        <rFont val="Arial Narrow"/>
        <family val="2"/>
      </rPr>
      <t xml:space="preserve">
Este GIT no tiene ningún contrato a cargo</t>
    </r>
  </si>
  <si>
    <r>
      <rPr>
        <b/>
        <sz val="11"/>
        <color theme="1"/>
        <rFont val="Arial Narrow"/>
        <family val="2"/>
      </rPr>
      <t>Gerencia De Talento Humano</t>
    </r>
    <r>
      <rPr>
        <sz val="11"/>
        <color theme="1"/>
        <rFont val="Arial Narrow"/>
        <family val="2"/>
      </rPr>
      <t xml:space="preserve">
 Los Informes de supervisión son publicados mensualmente en la web
</t>
    </r>
    <r>
      <rPr>
        <b/>
        <sz val="11"/>
        <color theme="1"/>
        <rFont val="Arial Narrow"/>
        <family val="2"/>
      </rPr>
      <t>GIT Aseguramiento de la Información</t>
    </r>
    <r>
      <rPr>
        <sz val="11"/>
        <color theme="1"/>
        <rFont val="Arial Narrow"/>
        <family val="2"/>
      </rPr>
      <t xml:space="preserve">
Este GIT no tiene ningún contrato a cargo
</t>
    </r>
  </si>
  <si>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</si>
  <si>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</si>
  <si>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</si>
  <si>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</si>
  <si>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innecesarios, con incumplimiento de requisitos, o con violación al régimen legal o a lo dispuesto en normas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</si>
  <si>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</si>
  <si>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</si>
  <si>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</si>
  <si>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</si>
  <si>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</si>
  <si>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Realizar capacitación del manual de contratación y las responsabilidades de los involucrados en las etapas pre-contractuales, contractuales y post-contractuales</t>
  </si>
  <si>
    <r>
      <rPr>
        <b/>
        <sz val="11"/>
        <color theme="1"/>
        <rFont val="Arial Narrow"/>
        <family val="2"/>
      </rPr>
      <t>Gerencia de Contratos</t>
    </r>
    <r>
      <rPr>
        <sz val="11"/>
        <color theme="1"/>
        <rFont val="Arial Narrow"/>
        <family val="2"/>
      </rPr>
      <t xml:space="preserve">
Sin reporte</t>
    </r>
  </si>
  <si>
    <t>Se documenten estudios previos direccionados hacia el favorecimiento o cumplimiento de pocos contratistas en el mercado</t>
  </si>
  <si>
    <t>Estudio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</si>
  <si>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</si>
  <si>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</si>
  <si>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Todas las áreas</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</si>
  <si>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</si>
  <si>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</si>
  <si>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r>
      <t xml:space="preserve">La Oficina de Comunicaciones y Atención al Ciudadano Cumple con el proceso de contratación registrando el trámite de estudios previos en el aplicativo ERP
Gerencia Comercial 
De acuerdo con los requerimientos de nuevos proveedores esta Gerencia sigue los lineamientos correspondientes al manual del contratación de SAE SAS y por las necedades del área se realizó el proceso para nuevo la contratación de un proveedor para el sistema de facturación, por tal razón se realizo la evaluación Técnica del proveedor seleccionado en le proceso de contratación 
Gerencia Técnica 
Los contratos que se generen con Gerencia Técnica se asigna un analista de contrato de acuerdo al área de desempeño quien se encarga de supervisar, verificar los estudios previos, estudios de mercado, riesgos y requerimientos exigidos, realizando un registro de la revisión. El encargado de aprobar el proceso es el Gerente Técnico supervisor de los contratos
Gerencia de Sociedades en Liquidación
La GSL no hace ejecución de contratos .
La Gerencia de Proyectos Especiales
La publicación de los documentos precontractuales y contractuales, corresponde a la Gerencia de Contratos
Gerencia Regional Norte 
Durante el primer trimestre, la Gerencia Regional no participó de esta actividad
Gerencia Regional Sur Occidente
El funcionario realiza las validaciones de acuerdo con los lineamientos exiguidos por la gerencia de contratos y el procedimiento.
Gerencia de Sociedades Activas 
En el primer trimestre de 2022 la Gerencia de Sociedades Activas realiza 8 Estudios de Viabilidad Técnica de Estudios Previos. Se realizan los respectivos estudios de mercado.
Gerencia De Talento Humano
Radicación de Estudios previos y estudio de mercado en la plataforma seven y posterior se publican en la web y plataforma secop
Gerencia de Bienes Inmuebles Rurales
La gerencia de Bienes inmuebles rurales no participa en este proceso
GIT Archivo y Correspondencia
El coordinador del Git de Archivo y correspondencia elabora verifica y aprueba la elaboración y cargue de los estudios previos en el aplicativo ERP
GIT Aseguramiento de la Información
Este GIT no tiene ningún contrato a cargo
Oficina de Gestión de la Información
Durante el primer trimestre de 2022 la OGI dio cumplimiento a los procedimientos para la etapa precontractual de los procesos radicados en el ERP como parte de la planeación contractual la OGI
Gerencia de Bienes Inmuebles Urbanos
Se ha revisado y se encuentra actualmente en curso proceso de contratación el cual se encuentra aprobado y en seguimiento con el erp caso 8110
Oficina Asesora de Planeación:
Durante el mes de enero la OAP revisó los estudios previos de los contratistas de PRONABI dependientes de esta área validando que se cumplieran todos los requisitos exigibles de los estudios previos. Para el resto de la vigencia no se tiene contemplada alguna contratación adicional por lo que se da por culminado este control.
GB. Muebles: finalizado
</t>
    </r>
    <r>
      <rPr>
        <b/>
        <sz val="11"/>
        <color theme="1"/>
        <rFont val="Arial Narrow"/>
        <family val="2"/>
      </rPr>
      <t>GIT. Servicios Administrativos:</t>
    </r>
    <r>
      <rPr>
        <sz val="11"/>
        <color theme="1"/>
        <rFont val="Arial Narrow"/>
        <family val="2"/>
      </rPr>
      <t xml:space="preserve"> Para los procesos de contratación adelantados por las áreas, los estudios previos son elaborados con base en lo establecido en el Manual de Contratación y el formato F-BS1--054 determinado para tal fin. Las solicitudes de contratación son gestionadas a través del aplicativo seven, dejando la trazabilidad de proceso.
La Oficina de Control Interno en el primer trimestre de 2022 no se encuentra como supervisor de contratos.
Presidencia: El despacho de la Presidencia no realiza supervisión de contratos, toda vez que se encuentran bajo responsabilidad de cada área competente.</t>
    </r>
  </si>
  <si>
    <r>
      <rPr>
        <b/>
        <sz val="11"/>
        <color theme="1"/>
        <rFont val="Arial Narrow"/>
        <family val="2"/>
      </rPr>
      <t>La Oficina de Comunicaciones y Atención al Ciudadano</t>
    </r>
    <r>
      <rPr>
        <sz val="11"/>
        <color theme="1"/>
        <rFont val="Arial Narrow"/>
        <family val="2"/>
      </rPr>
      <t xml:space="preserve">
Casos radicados a través del ERP
</t>
    </r>
    <r>
      <rPr>
        <b/>
        <sz val="11"/>
        <color theme="1"/>
        <rFont val="Arial Narrow"/>
        <family val="2"/>
      </rPr>
      <t>Gerencia Comercial</t>
    </r>
    <r>
      <rPr>
        <sz val="11"/>
        <color theme="1"/>
        <rFont val="Arial Narrow"/>
        <family val="2"/>
      </rPr>
      <t xml:space="preserve">
\\fileserver.saesas.gov.co\publica\5 - Gerencia Comercial\PLAN MEJORAMIENTO 2022\PRIMER TRIMESTRE\T1 Adquisición nuevo sist
</t>
    </r>
    <r>
      <rPr>
        <b/>
        <sz val="11"/>
        <color theme="1"/>
        <rFont val="Arial Narrow"/>
        <family val="2"/>
      </rPr>
      <t xml:space="preserve">Gerencia Técnica </t>
    </r>
    <r>
      <rPr>
        <sz val="11"/>
        <color theme="1"/>
        <rFont val="Arial Narrow"/>
        <family val="2"/>
      </rPr>
      <t xml:space="preserve">
\\file Server\publica\7 - Coordinación Técnica\ÁREA TÉCNICA\FUNCIONARIOS\JBRAVO\CONTRATACIONES
Aplicativo ERP
</t>
    </r>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La Gerencia de Proyectos Especiale</t>
    </r>
    <r>
      <rPr>
        <sz val="11"/>
        <color theme="1"/>
        <rFont val="Arial Narrow"/>
        <family val="2"/>
      </rPr>
      <t xml:space="preserve">s
Pagina Web 
</t>
    </r>
    <r>
      <rPr>
        <b/>
        <sz val="11"/>
        <color theme="1"/>
        <rFont val="Arial Narrow"/>
        <family val="2"/>
      </rPr>
      <t xml:space="preserve">
Gerencia Regional</t>
    </r>
    <r>
      <rPr>
        <sz val="11"/>
        <color theme="1"/>
        <rFont val="Arial Narrow"/>
        <family val="2"/>
      </rPr>
      <t xml:space="preserve"> Norte 
N/A
</t>
    </r>
    <r>
      <rPr>
        <b/>
        <sz val="11"/>
        <color theme="1"/>
        <rFont val="Arial Narrow"/>
        <family val="2"/>
      </rPr>
      <t>Gerencia Regional Sur Occidente</t>
    </r>
    <r>
      <rPr>
        <sz val="11"/>
        <color theme="1"/>
        <rFont val="Arial Narrow"/>
        <family val="2"/>
      </rPr>
      <t xml:space="preserve">
Memorando aplicativo Zeus, contrato.
</t>
    </r>
    <r>
      <rPr>
        <b/>
        <sz val="11"/>
        <color theme="1"/>
        <rFont val="Arial Narrow"/>
        <family val="2"/>
      </rPr>
      <t xml:space="preserve">Gerencia de Sociedades Activas </t>
    </r>
    <r>
      <rPr>
        <sz val="11"/>
        <color theme="1"/>
        <rFont val="Arial Narrow"/>
        <family val="2"/>
      </rPr>
      <t xml:space="preserve">
Soportes de estudios previos y propuestas de prestación de servicios
</t>
    </r>
    <r>
      <rPr>
        <b/>
        <sz val="11"/>
        <color theme="1"/>
        <rFont val="Arial Narrow"/>
        <family val="2"/>
      </rPr>
      <t xml:space="preserve">
Gerencia De Talento Humano</t>
    </r>
    <r>
      <rPr>
        <sz val="11"/>
        <color theme="1"/>
        <rFont val="Arial Narrow"/>
        <family val="2"/>
      </rPr>
      <t xml:space="preserve">
Los Estudios Previos se radican en la plataforma SEVEN yen la web y plataforma secop
</t>
    </r>
    <r>
      <rPr>
        <b/>
        <sz val="11"/>
        <color theme="1"/>
        <rFont val="Arial Narrow"/>
        <family val="2"/>
      </rPr>
      <t>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Casos aprobados de estudios previos en el aplicativo ERP
</t>
    </r>
    <r>
      <rPr>
        <b/>
        <sz val="11"/>
        <color theme="1"/>
        <rFont val="Arial Narrow"/>
        <family val="2"/>
      </rPr>
      <t>GIT Aseguramiento de la Información</t>
    </r>
    <r>
      <rPr>
        <sz val="11"/>
        <color theme="1"/>
        <rFont val="Arial Narrow"/>
        <family val="2"/>
      </rPr>
      <t xml:space="preserve">
Este GIT no tiene ningún contrato a cargo
</t>
    </r>
    <r>
      <rPr>
        <b/>
        <sz val="11"/>
        <color theme="1"/>
        <rFont val="Arial Narrow"/>
        <family val="2"/>
      </rPr>
      <t>Oficina de Gestión de la Información</t>
    </r>
    <r>
      <rPr>
        <sz val="11"/>
        <color theme="1"/>
        <rFont val="Arial Narrow"/>
        <family val="2"/>
      </rPr>
      <t xml:space="preserve">
ERP
</t>
    </r>
    <r>
      <rPr>
        <b/>
        <sz val="11"/>
        <color theme="1"/>
        <rFont val="Arial Narrow"/>
        <family val="2"/>
      </rPr>
      <t>Gerencia de Bienes Inmuebles Urbanos</t>
    </r>
    <r>
      <rPr>
        <sz val="11"/>
        <color theme="1"/>
        <rFont val="Arial Narrow"/>
        <family val="2"/>
      </rPr>
      <t xml:space="preserve">
Estudios previos
</t>
    </r>
    <r>
      <rPr>
        <b/>
        <sz val="11"/>
        <color theme="1"/>
        <rFont val="Arial Narrow"/>
        <family val="2"/>
      </rPr>
      <t xml:space="preserve">
Oficina Asesora de Planeación</t>
    </r>
    <r>
      <rPr>
        <sz val="11"/>
        <color theme="1"/>
        <rFont val="Arial Narrow"/>
        <family val="2"/>
      </rPr>
      <t xml:space="preserve">
 Estudios previos OAP PRONABI
</t>
    </r>
    <r>
      <rPr>
        <b/>
        <sz val="11"/>
        <color theme="1"/>
        <rFont val="Arial Narrow"/>
        <family val="2"/>
      </rPr>
      <t>GIT. Servicios Administrativos:</t>
    </r>
    <r>
      <rPr>
        <sz val="11"/>
        <color theme="1"/>
        <rFont val="Arial Narrow"/>
        <family val="2"/>
      </rPr>
      <t xml:space="preserve"> Capetas físicas de supervisión de contratos en las que reposan los documentos que soportan la etapa precontractual.</t>
    </r>
  </si>
  <si>
    <r>
      <rPr>
        <b/>
        <sz val="11"/>
        <color theme="1"/>
        <rFont val="Arial Narrow"/>
        <family val="2"/>
      </rPr>
      <t>Gerencia De Talento Humano</t>
    </r>
    <r>
      <rPr>
        <sz val="11"/>
        <color theme="1"/>
        <rFont val="Arial Narrow"/>
        <family val="2"/>
      </rPr>
      <t xml:space="preserve">
Radicación de Estudios previos y estudio de mercado en la plataforma seven y posterior se publican en la web y plataforma secop
</t>
    </r>
    <r>
      <rPr>
        <b/>
        <sz val="11"/>
        <color theme="1"/>
        <rFont val="Arial Narrow"/>
        <family val="2"/>
      </rPr>
      <t>GIT Aseguramiento de la Información</t>
    </r>
    <r>
      <rPr>
        <sz val="11"/>
        <color theme="1"/>
        <rFont val="Arial Narrow"/>
        <family val="2"/>
      </rPr>
      <t xml:space="preserve">
Este GIT no tiene ningún contrato a carga
</t>
    </r>
    <r>
      <rPr>
        <b/>
        <sz val="11"/>
        <color theme="1"/>
        <rFont val="Arial Narrow"/>
        <family val="2"/>
      </rPr>
      <t>GIT. Servicios Administrativos</t>
    </r>
    <r>
      <rPr>
        <sz val="11"/>
        <color theme="1"/>
        <rFont val="Arial Narrow"/>
        <family val="2"/>
      </rPr>
      <t xml:space="preserve">
Para los procesos de contratación adelantados por las áreas, los estudios previos son elaborados con base en lo establecido en el Manual de Contratación y el formato F-BS1--054 determinado para tal fin. Las solicitudes de contratación son gestionadas a través del aplicativo seven, dejando la trazabilidad de proceso.</t>
    </r>
  </si>
  <si>
    <r>
      <rPr>
        <b/>
        <sz val="11"/>
        <color theme="1"/>
        <rFont val="Arial Narrow"/>
        <family val="2"/>
      </rPr>
      <t>Gerencia De Talento Humano</t>
    </r>
    <r>
      <rPr>
        <sz val="11"/>
        <color theme="1"/>
        <rFont val="Arial Narrow"/>
        <family val="2"/>
      </rPr>
      <t xml:space="preserve">
Los Estudios Previos se radican en la plataforma SEVEN yen la web y plataforma secop
</t>
    </r>
    <r>
      <rPr>
        <b/>
        <sz val="11"/>
        <color theme="1"/>
        <rFont val="Arial Narrow"/>
        <family val="2"/>
      </rPr>
      <t>GIT Aseguramiento de la Información</t>
    </r>
    <r>
      <rPr>
        <sz val="11"/>
        <color theme="1"/>
        <rFont val="Arial Narrow"/>
        <family val="2"/>
      </rPr>
      <t xml:space="preserve">
Este GIT no tiene ningún contrato a cargo
</t>
    </r>
    <r>
      <rPr>
        <b/>
        <sz val="11"/>
        <color theme="1"/>
        <rFont val="Arial Narrow"/>
        <family val="2"/>
      </rPr>
      <t>GIT. Servicios Administrativos</t>
    </r>
    <r>
      <rPr>
        <sz val="11"/>
        <color theme="1"/>
        <rFont val="Arial Narrow"/>
        <family val="2"/>
      </rPr>
      <t xml:space="preserve">
Capetas físicas de supervisión de contratos en las que reposan los documentos que soportan la etapa precontractual.</t>
    </r>
  </si>
  <si>
    <t xml:space="preserve">Delegación de evaluación de procesos de selección contractual en pocos evaluadores o en los mismos evaluadores </t>
  </si>
  <si>
    <t>Validación de Idoneidad de Evaluadores</t>
  </si>
  <si>
    <t>El lider del área que origina el contrato, del área financiera y jurídica, validan y delegan los profesionales idóneos encargados de realizar la evaluación técnica, financiera y jurídica según su competencia, informadolo vía correo electrónico según solicitud.</t>
  </si>
  <si>
    <t>La Oficina de Comunicaciones y Atención al Ciudadano
No aplica 
Gerencia Técnica 
Los contratos que se generen con Gerencia Técnica se asigna un analista de contrato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Gerencia de Sociedades en Liquidación
La GSL no hace ejecución de contratos 
La Gerencia de Proyectos Especiales
La solicitud se realiza por parte del Gerente al equipo financiero y jurídico que delega a un funcionario idóneo para realizar las actividades de análisis de contratación
Gerencia Regional Norte 
Durante el primer trimestre, la Gerencia Regional no participó de esta actividad
Gerencia Regional Sur Occidente
Se mantiene a día cada gasto de los servicios solicitados al contratista.
Gerencia de Sociedades Activas 
El Gerente de Sociedades Activas asigna a un funcionario la labor de realizar la evaluación técnica, financiera y jurídica. Es de aclarar que el profesional que realiza esta labor es Contable.
Gerencia de Bienes Inmuebles Rurales
La gerencia de Bienes inmuebles rurales no participa en este proceso 
GIT Archivo y Correspondencia
El coordinador del Git de Archivo y Correspondencia es quien realiza la evaluación Técnica y económica de los procesos de contratación
Oficina de Gestión de la Información
Durante el primer trimestre de 2022 la OGI dio cumplimiento a los procedimientos para la etapa precontractual de los procesos radicados en el ERP como parte de la planeación contractual la OGI, para este caso realizó la evaluación técnica y económica de las propuestas presentadas, y estas son radicadas por Zeus
Gerencia de Bienes Inmuebles Urbanos
Se ha revisado y se encuentra actualmente en curso proceso de contratación el cual se encuentra aprobado y en seguimiento con el erp caso 8110
Gerencia Comercial 
De acuerdo con los requerimientos de nuevos proveedores esta Gerencia sigue los lineamientos correspondientes al manual del contratación de SAE SAS y por las necedades del área se realizó el proceso para nuevo la contratación de un proveedor para el sistema de facturación, por tal razón se realizo la evaluación Técnica del proveedor seleccionado en le proceso de contratación
Gerencia de Talento Humano: Revisión de la redacción del riesgo, ya que no es entendible la asignación del evaluador. No es claro
GIT. Servicios Administrativos: El coordinador del Git de Servicios Administrativos junto con su equipo de trabajo idóneo realizan las evaluaciones técnicas y económicas de los procesos con integridad y profesionalismo.
GIT Archivo y Correspondencia: Sin iniciar
Oficina Asesora de Planeación: El Jefe de la OAP delego a los profesionales involucrados en el Proyecto PRONABI, quienes tenían el conocimiento de la necesidad contractual con base en el proyecto y el conocimiento relacionado con procesos de planeación, siendo idóneos para la ejecución de la tarea. Para el resto de la vigencia no se tiene contemplada alguna contratación adicional por lo que se da por culminado este control. 
La Oficina de Control Interno en el primer trimestre de 2022 no se encuentra como supervisor de contratos.
Presidencia: El despacho de la Presidencia no realiza supervisión de contratos, toda vez que se encuentran bajo responsabilidad de cada área competente.</t>
  </si>
  <si>
    <r>
      <t xml:space="preserve">La Oficina de Comunicaciones y Atención al Ciudadano
</t>
    </r>
    <r>
      <rPr>
        <sz val="11"/>
        <color theme="1"/>
        <rFont val="Arial Narrow"/>
        <family val="2"/>
      </rPr>
      <t xml:space="preserve">No aplica
</t>
    </r>
    <r>
      <rPr>
        <b/>
        <sz val="11"/>
        <color theme="1"/>
        <rFont val="Arial Narrow"/>
        <family val="2"/>
      </rPr>
      <t xml:space="preserve">Gerencia Técnica </t>
    </r>
    <r>
      <rPr>
        <sz val="11"/>
        <color theme="1"/>
        <rFont val="Arial Narrow"/>
        <family val="2"/>
      </rPr>
      <t xml:space="preserve">
\\file Server\publica\7 - Coordinación Técnica\ÁREA TÉCNICA\FUNCIONARIOS\JBRAVO\CONTRATA
</t>
    </r>
    <r>
      <rPr>
        <b/>
        <sz val="11"/>
        <color theme="1"/>
        <rFont val="Arial Narrow"/>
        <family val="2"/>
      </rPr>
      <t>Gerencia de Sociedades en Liquidación</t>
    </r>
    <r>
      <rPr>
        <sz val="11"/>
        <color theme="1"/>
        <rFont val="Arial Narrow"/>
        <family val="2"/>
      </rPr>
      <t xml:space="preserve">
No aplica</t>
    </r>
    <r>
      <rPr>
        <b/>
        <sz val="11"/>
        <color theme="1"/>
        <rFont val="Arial Narrow"/>
        <family val="2"/>
      </rPr>
      <t xml:space="preserve">
La Gerencia de Proyectos Especiales
</t>
    </r>
    <r>
      <rPr>
        <sz val="11"/>
        <color theme="1"/>
        <rFont val="Arial Narrow"/>
        <family val="2"/>
      </rPr>
      <t xml:space="preserve">Correo Electrónico 
</t>
    </r>
    <r>
      <rPr>
        <b/>
        <sz val="11"/>
        <color theme="1"/>
        <rFont val="Arial Narrow"/>
        <family val="2"/>
      </rPr>
      <t xml:space="preserve">Gerencia Regional Norte </t>
    </r>
    <r>
      <rPr>
        <sz val="11"/>
        <color theme="1"/>
        <rFont val="Arial Narrow"/>
        <family val="2"/>
      </rPr>
      <t xml:space="preserve">
N/A
</t>
    </r>
    <r>
      <rPr>
        <b/>
        <sz val="11"/>
        <color theme="1"/>
        <rFont val="Arial Narrow"/>
        <family val="2"/>
      </rPr>
      <t xml:space="preserve">Gerencia Regional Sur Occidente
Correo </t>
    </r>
    <r>
      <rPr>
        <sz val="11"/>
        <color theme="1"/>
        <rFont val="Arial Narrow"/>
        <family val="2"/>
      </rPr>
      <t xml:space="preserve">electrónico y listas de chequeo de cada servicio solicitado.
</t>
    </r>
    <r>
      <rPr>
        <b/>
        <sz val="11"/>
        <color theme="1"/>
        <rFont val="Arial Narrow"/>
        <family val="2"/>
      </rPr>
      <t xml:space="preserve">Gerencia de Sociedades Activas </t>
    </r>
    <r>
      <rPr>
        <sz val="11"/>
        <color theme="1"/>
        <rFont val="Arial Narrow"/>
        <family val="2"/>
      </rPr>
      <t xml:space="preserve">
pendiente
</t>
    </r>
    <r>
      <rPr>
        <b/>
        <sz val="11"/>
        <color theme="1"/>
        <rFont val="Arial Narrow"/>
        <family val="2"/>
      </rPr>
      <t>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Oficina de Gestión de la Información</t>
    </r>
    <r>
      <rPr>
        <sz val="11"/>
        <color theme="1"/>
        <rFont val="Arial Narrow"/>
        <family val="2"/>
      </rPr>
      <t xml:space="preserve">
Excel 
Radicado por memorando interno
</t>
    </r>
    <r>
      <rPr>
        <b/>
        <sz val="11"/>
        <color theme="1"/>
        <rFont val="Arial Narrow"/>
        <family val="2"/>
      </rPr>
      <t>Gerencia de Bienes Inmuebles Urbanos</t>
    </r>
    <r>
      <rPr>
        <sz val="11"/>
        <color theme="1"/>
        <rFont val="Arial Narrow"/>
        <family val="2"/>
      </rPr>
      <t xml:space="preserve">
Estudios previo
</t>
    </r>
    <r>
      <rPr>
        <b/>
        <sz val="11"/>
        <color theme="1"/>
        <rFont val="Arial Narrow"/>
        <family val="2"/>
      </rPr>
      <t>Gerencia Comercial</t>
    </r>
    <r>
      <rPr>
        <sz val="11"/>
        <color theme="1"/>
        <rFont val="Arial Narrow"/>
        <family val="2"/>
      </rPr>
      <t xml:space="preserve">
\\fileserver.saesas.gov.co\publica\5 - Gerencia Comercial\PLAN MEJORAMIENTO 2022\PRIMER TRIMESTRE\T1 Adquisición nuevo sistema
</t>
    </r>
    <r>
      <rPr>
        <b/>
        <sz val="11"/>
        <color theme="1"/>
        <rFont val="Arial Narrow"/>
        <family val="2"/>
      </rPr>
      <t>GIT. Servicios Administrativos:</t>
    </r>
    <r>
      <rPr>
        <sz val="11"/>
        <color theme="1"/>
        <rFont val="Arial Narrow"/>
        <family val="2"/>
      </rPr>
      <t xml:space="preserve"> Evaluaciones requisitos técnicos, habilitantes y económicos, Memorando de 
Correspondencia Interna</t>
    </r>
  </si>
  <si>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</si>
  <si>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</si>
  <si>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</si>
  <si>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</si>
  <si>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 xml:space="preserve"> La Oficina de Comunicaciones y Atención al Ciudadano
El equipo evaluador realiza la verificación estricta de requisitos expuestos en los pliegos de condiciones y en caso de requerir algún tipo de subsanación lo informa a la gerencia de contratos.
Gerencia Técnica 
Los contratos que se generen con Gerencia Técnica se asigna un analista de contrato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Gerencia de Sociedades en Liquidación
La GSL no hace ejecución de contratos
La Gerencia de Proyectos Especiales
La revisión de los requisitos habilitantes se realiza por parte de los coordinadores financiero y jurídico de la Gerencia, verificando su cumplimiento y sometiéndolo posteriormente a revisión y aprobación de la Gerencia de contratos
Gerencia Regional Norte 
Durante el primer trimestre, la Gerencia Regional no participó de esta actividad.
Gerencia Regional Sur Occidente
El funcionario realiza las validaciones de acuerdo con los lineamientos exigidos por la gerencia de contratos y el procedimiento.
Gerencia de Sociedades Activas 
En el primer trimestre del año vigente la Gerencia no realizó convocatorias. Es de aclarar que cuando las hay esta Gerencia revisa únicamente requisitos técnicos
Gerencia de Bienes Inmuebles Rurales
La gerencia de Bienes inmuebles rurales no participa en este proceso 
GIT Archivo y Correspondencia
Se realiza la evaluación Técnica y económica de los contratos elaborados en el primer semestre y se genera la notificación a la gerencia de contratos mediante memorando interno
Oficina de Gestión de la Información
Durante el primer trimestre la OGI mediante la evaluación  de las propuestas de los proponentes realiza la verificación de los requisitos técnicos habilitantes y en caso de no  cumplir alguno solicita al área de contratos subsanar a estos requisitos
El área de contratos envía a través de carta de subsanación, correos a los proponentes
Gerencia de Bienes Inmuebles Urbanos
Se ha revisado y se encuentra actualmente en curso proceso de contratación el cual se encuentra aprobado y en seguimiento con el erp caso 8110
Gerencia Comercial
De acuerdo con los requerimientos de nuevos proveedores esta Gerencia sigue los lineamientos correspondientes al manual del contratación de SAE SAS y por las necedades del área se realizó el proceso para nuevo la contratación de un proveedor para el sistema de facturación, por tal razón se realizo la evaluación Técnica del proveedor seleccionado en le proceso de contratación
Gerencia de Talento Humano
Radicación de la evaluación por el aplicativo Zeus. En los casos de subsanación de documentos se realiza la solicitud vía correo al área de contratos 
GIT. Servicios Administrativos
Los procesos de contratación son adelantados de manera estricta y dando cumplimiento a las políticas internas de la Entidad, así las cosas de acuerdo a la modalidad de contratación se realizan las correspondientes evaluaciones técnicas, jurídicas, económicas y financieras, según corresponda, a los proponentes que allegan sus propuestas. Estas evaluaciones se realizan de manera íntegra y profesional dejando trazabilidad de la gestión realizada por el área, por lo que estos documentos son entregadas a la gerencia de Contratos, área que aprueba y centraliza la información.
GIT Archivo y Correspondencia: Sin iniciar
Oficina Asesora de Planeación: Durante el mes de enero la OAP revisó los estudios previos de los contratistas de PRONABI dependientes de esta área validando el cumplimiento de los requisitos técnicos. Los requisitos jurídicos y financieros fueron validados por el área de contratos. Para el resto de la vigencia no se tiene contemplada alguna contratación adicional por lo que se da por culminado este control. 
La Oficina de Control Interno en el primer trimestre de 2022 no se encuentra como supervisor de contratos.
Presidencia: El despacho de la Presidencia no realiza supervisión de contratos, toda vez que se encuentran bajo responsabilidad de cada área competente.</t>
  </si>
  <si>
    <r>
      <t xml:space="preserve"> La Oficina de Comunicaciones y Atención al Ciudadano
</t>
    </r>
    <r>
      <rPr>
        <sz val="11"/>
        <color theme="1"/>
        <rFont val="Arial Narrow"/>
        <family val="2"/>
      </rPr>
      <t xml:space="preserve">Correos electrónicos remitidos a la gerencia de contratos
</t>
    </r>
    <r>
      <rPr>
        <b/>
        <sz val="11"/>
        <color theme="1"/>
        <rFont val="Arial Narrow"/>
        <family val="2"/>
      </rPr>
      <t xml:space="preserve">Gerencia Técnica </t>
    </r>
    <r>
      <rPr>
        <sz val="11"/>
        <color theme="1"/>
        <rFont val="Arial Narrow"/>
        <family val="2"/>
      </rPr>
      <t xml:space="preserve">
\\file Server\publica\7 - Coordinación Técnica\ÁREA TÉCNICA\FUNCIONARIOS\JBRAVO\CONTRATACIONES
</t>
    </r>
    <r>
      <rPr>
        <b/>
        <sz val="11"/>
        <color theme="1"/>
        <rFont val="Arial Narrow"/>
        <family val="2"/>
      </rPr>
      <t xml:space="preserve">Gerencia de Sociedades en Liquidación
</t>
    </r>
    <r>
      <rPr>
        <sz val="11"/>
        <color theme="1"/>
        <rFont val="Arial Narrow"/>
        <family val="2"/>
      </rPr>
      <t xml:space="preserve">No aplica
</t>
    </r>
    <r>
      <rPr>
        <b/>
        <sz val="11"/>
        <color theme="1"/>
        <rFont val="Arial Narrow"/>
        <family val="2"/>
      </rPr>
      <t>La Gerencia de Proyectos Especiales
Aplicativo</t>
    </r>
    <r>
      <rPr>
        <sz val="11"/>
        <color theme="1"/>
        <rFont val="Arial Narrow"/>
        <family val="2"/>
      </rPr>
      <t xml:space="preserve"> Zeus
</t>
    </r>
    <r>
      <rPr>
        <b/>
        <sz val="11"/>
        <color theme="1"/>
        <rFont val="Arial Narrow"/>
        <family val="2"/>
      </rPr>
      <t xml:space="preserve">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Memorando aplicativo Zeus, contrato.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genera memorando interno dirigido a la gerencia de contratos donde se envía la evaluación técnica de los procesos de contratación
</t>
    </r>
    <r>
      <rPr>
        <b/>
        <sz val="11"/>
        <color theme="1"/>
        <rFont val="Arial Narrow"/>
        <family val="2"/>
      </rPr>
      <t xml:space="preserve">
Oficina de Gestión de la Información</t>
    </r>
    <r>
      <rPr>
        <sz val="11"/>
        <color theme="1"/>
        <rFont val="Arial Narrow"/>
        <family val="2"/>
      </rPr>
      <t xml:space="preserve">
Correo electrónico
Cartas de Subsanación
</t>
    </r>
    <r>
      <rPr>
        <b/>
        <sz val="11"/>
        <color theme="1"/>
        <rFont val="Arial Narrow"/>
        <family val="2"/>
      </rPr>
      <t xml:space="preserve">
Gerencia de Bienes Inmuebles Urbanos</t>
    </r>
    <r>
      <rPr>
        <sz val="11"/>
        <color theme="1"/>
        <rFont val="Arial Narrow"/>
        <family val="2"/>
      </rPr>
      <t xml:space="preserve">
Estudios previos
</t>
    </r>
    <r>
      <rPr>
        <b/>
        <sz val="11"/>
        <color theme="1"/>
        <rFont val="Arial Narrow"/>
        <family val="2"/>
      </rPr>
      <t>Gerencia Comercial</t>
    </r>
    <r>
      <rPr>
        <sz val="11"/>
        <color theme="1"/>
        <rFont val="Arial Narrow"/>
        <family val="2"/>
      </rPr>
      <t xml:space="preserve">
\\fileserver.saesas.gov.co\publica\5 - Gerencia Comercial\PLAN MEJORAMIENTO 2022\PRIMER TRIMESTRE\T1 Adquisición nuevo sistema
</t>
    </r>
    <r>
      <rPr>
        <b/>
        <sz val="11"/>
        <color theme="1"/>
        <rFont val="Arial Narrow"/>
        <family val="2"/>
      </rPr>
      <t>Gerencia de Talento Humano</t>
    </r>
    <r>
      <rPr>
        <sz val="11"/>
        <color theme="1"/>
        <rFont val="Arial Narrow"/>
        <family val="2"/>
      </rPr>
      <t xml:space="preserve">
Radicación de la evaluación aplicativo Zeus, alcances a documentos correo electrónico área de contratos
</t>
    </r>
    <r>
      <rPr>
        <b/>
        <sz val="11"/>
        <color theme="1"/>
        <rFont val="Arial Narrow"/>
        <family val="2"/>
      </rPr>
      <t>GIT. Servicios Administrativos</t>
    </r>
    <r>
      <rPr>
        <sz val="11"/>
        <color theme="1"/>
        <rFont val="Arial Narrow"/>
        <family val="2"/>
      </rPr>
      <t xml:space="preserve">
Evaluaciones requisitos técnicos, habilitantes y económicos. 
Correspondencia Interna</t>
    </r>
  </si>
  <si>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</si>
  <si>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</si>
  <si>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</si>
  <si>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incitar la participación de varias personas o compañías para cometer un delito (Concierto para delinquir)</t>
  </si>
  <si>
    <t>1) Pérdida de imagen reputacional y credibilidad institucional
2) Implicaciones a nivel penal, disciplinario, fiscal o sancionatorio
3) Demandas de la ciudadanía
4) Favorecimiento del Sistema de Valor del Narcotráfico</t>
  </si>
  <si>
    <r>
      <t xml:space="preserve">Oficina de Control Interno
</t>
    </r>
    <r>
      <rPr>
        <sz val="11"/>
        <color theme="1"/>
        <rFont val="AriaL"/>
        <family val="2"/>
      </rPr>
      <t xml:space="preserve">
En el primer trimestre se encuentra ejecutada la evaluación de la Gestión de supervisión contractual con énfasis en la representación legal y en proceso la Auditoría Interna de Gestión al Procedimiento Gestión de Nómina y Novedades</t>
    </r>
  </si>
  <si>
    <r>
      <t xml:space="preserve">Oficina de Control Interno
</t>
    </r>
    <r>
      <rPr>
        <sz val="11"/>
        <color theme="1"/>
        <rFont val="AriaL"/>
        <family val="2"/>
      </rPr>
      <t xml:space="preserve">Los resultados o avances de cada evaluación se encuentran en la carpeta creada para tal fin.
Enlace: 
\\file Server\publica\8 - Oficina de Control Interno\2022\Evaluación y Seguimiento
</t>
    </r>
    <r>
      <rPr>
        <b/>
        <sz val="11"/>
        <color theme="1"/>
        <rFont val="Arial"/>
        <family val="2"/>
      </rPr>
      <t>Gerencia de Sociedades en Liquidación</t>
    </r>
    <r>
      <rPr>
        <sz val="11"/>
        <color theme="1"/>
        <rFont val="AriaL"/>
        <family val="2"/>
      </rPr>
      <t xml:space="preserve">
No aplica</t>
    </r>
  </si>
  <si>
    <r>
      <t xml:space="preserve">Oficina de Control Interno
</t>
    </r>
    <r>
      <rPr>
        <sz val="11"/>
        <color theme="1"/>
        <rFont val="AriaL"/>
        <family val="2"/>
      </rPr>
      <t xml:space="preserve">
Mediante correo electrónico se solicitó la información para iniciar con el seguimiento cuatrimestral el cual tiene plazo máximo de publicación en la página Web de SAE el 13 de mayo de 2022</t>
    </r>
    <r>
      <rPr>
        <b/>
        <sz val="11"/>
        <color theme="1"/>
        <rFont val="Arial"/>
        <family val="2"/>
      </rPr>
      <t>.</t>
    </r>
  </si>
  <si>
    <r>
      <t xml:space="preserve">Oficina de Control Interno
</t>
    </r>
    <r>
      <rPr>
        <sz val="11"/>
        <color theme="1"/>
        <rFont val="AriaL"/>
        <family val="2"/>
      </rPr>
      <t xml:space="preserve"> - Correo electrónico
Los soportes que respaldan la actividad se encuentran en el siguiente enlace:
\\file Server\publica\8 - Oficina de Control Interno\2022\Cumplimiento Regulatorio\Plan Anticorrupción y de Atención al Ciudadano\Primer cuatrimestre 2022</t>
    </r>
  </si>
  <si>
    <t>Seguimiento incompleto inexistente o incompleto a proveedores de servicios</t>
  </si>
  <si>
    <t xml:space="preserve"> La Oficina de Comunicaciones y Atención al Ciudadano
El supervisor de los contratos de la Oficina de Comunicaciones y Atención al ciudadano realiza los formatos y publica en la pagina web los informes de ejecución
Gerencia Comercial
Mes a mes se lleva informe de supervisión por lo contratos que maneja la Gerencia Comercial, los cuales se publican en la pagina WEB de SAE
Gerencia Técnica
Los contratos que se generen con Gerencia Técnica se asigna un analista de contrato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Gerencia de Sociedades en Liquidación
La GSL no hace ejecución de contratos
La Gerencia de Proyectos Especiales
Mensualmente se elaboran los informes de supervisión de los contratos a cargo de la GPE y se publican en la página web.
Gerencia Regional Norte 
Durante el primer trimestre, la funcionaria designada como apoyo a la supervisión del contrato de logística hizo seguimiento a las gestiones adelantadas por el contratista, verificando el cumpliendo de sus obligaciones de cara al pliego de condiciones. 
Gerencia Regional Sur Occidente 
El funcionario realiza las validaciones de acuerdo con los lineamientos exigidos por la gerencia de contratos y el procedimiento.
Gerencia de Sociedades Activas 
En el primer Trimestre de 2022 se realiza la supervisión a 5 contratos celebrados mediante informe de ejecución el cual se adjunta en el momento de realizar el pago.
Gerencia de Bienes Inmuebles Rurales
Se realizan reuniones periódicas con la contraparte para revisar el avance el convenio. 
* Se elaboran actas donde se establecen los compromisos planteados en las diferentes reuniones.
* Se realiza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GIT Archivo y Correspondencia
Se diligencia el formato F-BS3-333 Formato de evaluación de proveedores del primer trimestre y se cargan los informes de supervisión en la pagina web de la entidad
Oficina de Gestión de la Información
Durante el primer trimestre de 2022 se radicaron 64 informes de ejecución para facturación y publicación de  informes de supervisión,  los cuales se publicaron en el portal WEB de la SAE
Gerencia de Bienes Inmuebles Urbanos
Se realiza la publicación de los  informes de ejecución  de manera mensual 
Oficina Asesora de Planeación: 
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Gerencia de Talento Humano:  Los Informes de supervisión son publicados mensualmente en la web
GIT. Servicios Administrativos La supervisión de los contratos del área es realizada constantemente y dando cumplimiento a lo establecido en el manual de contratación, para lo cual se realizan oportunamente los informes de ejecución mensual y las evaluaciones de proveedores.
GIT Archivo y Correspondencia: Sin iniciar
La Oficina de Control Interno en el primer trimestre de 2022 no se encuentra como supervisor de contratos.
Presidencia: El despacho de la Presidencia no realiza supervisión de contratos, toda vez que se encuentran bajo responsabilidad de cada área competente.</t>
  </si>
  <si>
    <r>
      <t xml:space="preserve"> La Oficina de Comunicaciones y Atención al Ciudadano
</t>
    </r>
    <r>
      <rPr>
        <sz val="11"/>
        <color theme="1"/>
        <rFont val="Arial Narrow"/>
        <family val="2"/>
      </rPr>
      <t xml:space="preserve">https://www.saesas.gov.co/transparencia_acceso_informaciOn_pUblica/8_contratacion/8_2_publicacion_ejecucion_contratos/informes_gestion_contractual/oficina_comunicaciones_atencion_29413
</t>
    </r>
    <r>
      <rPr>
        <b/>
        <sz val="11"/>
        <color theme="1"/>
        <rFont val="Arial Narrow"/>
        <family val="2"/>
      </rPr>
      <t>Gerencia Comercial</t>
    </r>
    <r>
      <rPr>
        <sz val="11"/>
        <color theme="1"/>
        <rFont val="Arial Narrow"/>
        <family val="2"/>
      </rPr>
      <t xml:space="preserve"> 
https://www.saesas.gov.co/?id categoría=99987 / \\fileserver.saesas.gov.co\publica\5 - Gerencia Comercial\PLAN MEJORAMIENTO 2022\PRIMER TRIMESTRE\SUPERVISIONES</t>
    </r>
    <r>
      <rPr>
        <b/>
        <sz val="11"/>
        <color theme="1"/>
        <rFont val="Arial Narrow"/>
        <family val="2"/>
      </rPr>
      <t xml:space="preserve">
Gerencia de Sociedades en Liquidación
</t>
    </r>
    <r>
      <rPr>
        <sz val="11"/>
        <color theme="1"/>
        <rFont val="Arial Narrow"/>
        <family val="2"/>
      </rPr>
      <t xml:space="preserve">No aplica
</t>
    </r>
    <r>
      <rPr>
        <b/>
        <sz val="11"/>
        <color theme="1"/>
        <rFont val="Arial Narrow"/>
        <family val="2"/>
      </rPr>
      <t>La Gerencia de Proyectos Especiales</t>
    </r>
    <r>
      <rPr>
        <sz val="11"/>
        <color theme="1"/>
        <rFont val="Arial Narrow"/>
        <family val="2"/>
      </rPr>
      <t xml:space="preserve">
Pagina Web
</t>
    </r>
    <r>
      <rPr>
        <b/>
        <sz val="11"/>
        <color theme="1"/>
        <rFont val="Arial Narrow"/>
        <family val="2"/>
      </rPr>
      <t xml:space="preserve">Gerencia Regional Norte </t>
    </r>
    <r>
      <rPr>
        <sz val="11"/>
        <color theme="1"/>
        <rFont val="Arial Narrow"/>
        <family val="2"/>
      </rPr>
      <t xml:space="preserve">
\\file Server\publica\45 - Regional Norte\COORDINACIÓN JURÍDICA\CONTRATO LOGÍSTICA\AFIDG\INFORME DE GESTIÓN CONTRACTUAL\Enero
</t>
    </r>
    <r>
      <rPr>
        <b/>
        <sz val="11"/>
        <color theme="1"/>
        <rFont val="Arial Narrow"/>
        <family val="2"/>
      </rPr>
      <t>Gerencia Regional Sur Occidente</t>
    </r>
    <r>
      <rPr>
        <sz val="11"/>
        <color theme="1"/>
        <rFont val="Arial Narrow"/>
        <family val="2"/>
      </rPr>
      <t xml:space="preserve">
Memorando aplicativo Zeus, contrato.
</t>
    </r>
    <r>
      <rPr>
        <b/>
        <sz val="11"/>
        <color theme="1"/>
        <rFont val="Arial Narrow"/>
        <family val="2"/>
      </rPr>
      <t xml:space="preserve">Gerencia de Sociedades Activas </t>
    </r>
    <r>
      <rPr>
        <sz val="11"/>
        <color theme="1"/>
        <rFont val="Arial Narrow"/>
        <family val="2"/>
      </rPr>
      <t xml:space="preserve">
Contratos e informe de ejecución
</t>
    </r>
    <r>
      <rPr>
        <b/>
        <sz val="11"/>
        <color theme="1"/>
        <rFont val="Arial Narrow"/>
        <family val="2"/>
      </rPr>
      <t xml:space="preserve">
Gerencia de Bienes Inmuebles Rurales</t>
    </r>
    <r>
      <rPr>
        <sz val="11"/>
        <color theme="1"/>
        <rFont val="Arial Narrow"/>
        <family val="2"/>
      </rPr>
      <t xml:space="preserve">
*Actas de reunión 
* Memorandos a la contraparte con la solicitud de la información a través del aplicativo Zeus
* Correos electrónicos.
</t>
    </r>
    <r>
      <rPr>
        <b/>
        <sz val="11"/>
        <color theme="1"/>
        <rFont val="Arial Narrow"/>
        <family val="2"/>
      </rPr>
      <t xml:space="preserve">
GIT Archivo y Correspondencia </t>
    </r>
    <r>
      <rPr>
        <sz val="11"/>
        <color theme="1"/>
        <rFont val="Arial Narrow"/>
        <family val="2"/>
      </rPr>
      <t xml:space="preserve">
F-BS3-333 Formato de evaluación de proveedores se encuentra cargado en la siguiente ruta: \\file Server\publica\26-Gestion Documental\SAE3\Recuperado 27-04-2020\SAE3\Informes\Gestión de riesgos\Seguimiento riesgos 2022\EVALUACIÓN DE PROVEEDORES y lo informes de supervisión en la siguiente ruta: https://www.saesas.gov.co/?id categoría=1180
</t>
    </r>
    <r>
      <rPr>
        <b/>
        <sz val="11"/>
        <color theme="1"/>
        <rFont val="Arial Narrow"/>
        <family val="2"/>
      </rPr>
      <t>Oficina de Gestión de la Información</t>
    </r>
    <r>
      <rPr>
        <sz val="11"/>
        <color theme="1"/>
        <rFont val="Arial Narrow"/>
        <family val="2"/>
      </rPr>
      <t xml:space="preserve">
https://www.saesas.gov.co/?id categoría=105747
</t>
    </r>
    <r>
      <rPr>
        <b/>
        <sz val="11"/>
        <color theme="1"/>
        <rFont val="Arial Narrow"/>
        <family val="2"/>
      </rPr>
      <t>Oficina Asesora de Planeación</t>
    </r>
    <r>
      <rPr>
        <sz val="11"/>
        <color theme="1"/>
        <rFont val="Arial Narrow"/>
        <family val="2"/>
      </rPr>
      <t xml:space="preserve">
Archivos de control de supervisión DARUMA y carpetas de supervisión de contratistas PRONABI (Carpeta compartida en OAP)
</t>
    </r>
    <r>
      <rPr>
        <b/>
        <sz val="11"/>
        <color theme="1"/>
        <rFont val="Arial Narrow"/>
        <family val="2"/>
      </rPr>
      <t>Gerencia de Talento Humano:</t>
    </r>
    <r>
      <rPr>
        <sz val="11"/>
        <color theme="1"/>
        <rFont val="Arial Narrow"/>
        <family val="2"/>
      </rPr>
      <t xml:space="preserve"> Los informes de ejecución del contrato se sube a la plataforma web.
</t>
    </r>
    <r>
      <rPr>
        <b/>
        <sz val="11"/>
        <color theme="1"/>
        <rFont val="Arial Narrow"/>
        <family val="2"/>
      </rPr>
      <t>GIT. Servicios Administrativos</t>
    </r>
    <r>
      <rPr>
        <sz val="11"/>
        <color theme="1"/>
        <rFont val="Arial Narrow"/>
        <family val="2"/>
      </rPr>
      <t xml:space="preserve">
Informes de ejecución realizados, Evaluación de proveedores,  Carpetas físicas de supervisión.</t>
    </r>
  </si>
  <si>
    <t>Verificación incompleta o ineficaz de antecedentes legales de los actores involucrados con la administración de activos</t>
  </si>
  <si>
    <t>Verificación de antecedentes legales de los actores involucrados con SAE</t>
  </si>
  <si>
    <t>Los lideres de área o procesos misionales  verifican los antecedentes legales de los actores involucrados en la administración de los activos de SAE con apoyo de herramientas tecnológicas que facilitan las consultas de Legal Check a fin de identificar situaciones comportamentales no éticas de los mismos. En caso de identificar alguna desviación o antecedente legal que impida efectuar negocios o relacionamientos con los terceros, se procederá a las remcciones o terminación de relaciones contractuales que se tengan en curso.</t>
  </si>
  <si>
    <t>Gerencia de Bienes Inmuebles Urbanos
Gerencia de Bienes Inmuebles Rurales
Gerente de Bienes Muebles
Gerente de Sociedades Activas
Gerente de Sociedades en Liquidación
Gerencias Regionales</t>
  </si>
  <si>
    <t xml:space="preserve">Adelantar proceso contractual para la consulta de antecedes legales de los clientes involucrados con la SAE </t>
  </si>
  <si>
    <r>
      <rPr>
        <b/>
        <sz val="11"/>
        <color theme="1"/>
        <rFont val="Arial Narrow"/>
        <family val="2"/>
      </rPr>
      <t>Gerencia de Sociedades en Liquidación</t>
    </r>
    <r>
      <rPr>
        <sz val="11"/>
        <color theme="1"/>
        <rFont val="Arial Narrow"/>
        <family val="2"/>
      </rPr>
      <t xml:space="preserve">
La GSL no realiza este tipo de consulta de antecedes de los depositarios con funciones de liquidadores.
</t>
    </r>
    <r>
      <rPr>
        <b/>
        <sz val="11"/>
        <color theme="1"/>
        <rFont val="Arial Narrow"/>
        <family val="2"/>
      </rPr>
      <t xml:space="preserve">
Gerencia Regional Norte </t>
    </r>
    <r>
      <rPr>
        <sz val="11"/>
        <color theme="1"/>
        <rFont val="Arial Narrow"/>
        <family val="2"/>
      </rPr>
      <t xml:space="preserve">
Durante el primer trimestre no se contó con contrato de legal check, sin embargo, la Gerencia Regional valida el perfil judicial de los solicitantes en las bases de consulta de la Rama Judicial fin de evitar riesgos financieros y/o de corrupción
</t>
    </r>
    <r>
      <rPr>
        <b/>
        <sz val="11"/>
        <color theme="1"/>
        <rFont val="Arial Narrow"/>
        <family val="2"/>
      </rPr>
      <t>Gerencia Regional Sur Occidente</t>
    </r>
    <r>
      <rPr>
        <sz val="11"/>
        <color theme="1"/>
        <rFont val="Arial Narrow"/>
        <family val="2"/>
      </rPr>
      <t xml:space="preserve">
El funcionario realizas las consultas legales y adjunta a lasa presentaciones de comité para su aprobación
</t>
    </r>
    <r>
      <rPr>
        <b/>
        <sz val="11"/>
        <color theme="1"/>
        <rFont val="Arial Narrow"/>
        <family val="2"/>
      </rPr>
      <t xml:space="preserve">
Gerencia de Sociedades Activas </t>
    </r>
    <r>
      <rPr>
        <sz val="11"/>
        <color theme="1"/>
        <rFont val="Arial Narrow"/>
        <family val="2"/>
      </rPr>
      <t xml:space="preserve">
En el primer trimestre del año vigente, la Gerencia consulta ante Procuraduría, Policía Nacional y Contraloría a los 8 contratistas verificando sus antecedentes legales y se entregan a la Gerencia de Contratos para verificar la información para posterior contratación.
</t>
    </r>
    <r>
      <rPr>
        <b/>
        <sz val="11"/>
        <color theme="1"/>
        <rFont val="Arial Narrow"/>
        <family val="2"/>
      </rPr>
      <t>La Gerencia de Bienes Inmuebles Rurales</t>
    </r>
    <r>
      <rPr>
        <sz val="11"/>
        <color theme="1"/>
        <rFont val="Arial Narrow"/>
        <family val="2"/>
      </rPr>
      <t xml:space="preserve"> 
No participa en este proceso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 xml:space="preserve">el proceso de indagación de antecedentes legales no se adelanta por parte de la gerencia de inmuebles
</t>
    </r>
    <r>
      <rPr>
        <b/>
        <sz val="11"/>
        <color theme="1"/>
        <rFont val="Arial Narrow"/>
        <family val="2"/>
      </rPr>
      <t>Gerencia Regional Centro Oriente</t>
    </r>
    <r>
      <rPr>
        <sz val="11"/>
        <color theme="1"/>
        <rFont val="Arial Narrow"/>
        <family val="2"/>
      </rPr>
      <t>: sin reporte</t>
    </r>
  </si>
  <si>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
Actividad realizada y comunicada vía correo electrónico desde el área jurídica a la comercial.
</t>
    </r>
    <r>
      <rPr>
        <b/>
        <sz val="11"/>
        <color theme="1"/>
        <rFont val="Arial Narrow"/>
        <family val="2"/>
      </rPr>
      <t xml:space="preserve">
Gerencia Regional Sur Occidente</t>
    </r>
    <r>
      <rPr>
        <sz val="11"/>
        <color theme="1"/>
        <rFont val="Arial Narrow"/>
        <family val="2"/>
      </rPr>
      <t xml:space="preserve">
Actas de comité 
</t>
    </r>
    <r>
      <rPr>
        <b/>
        <sz val="11"/>
        <color theme="1"/>
        <rFont val="Arial Narrow"/>
        <family val="2"/>
      </rPr>
      <t xml:space="preserve">
Gerencia de Sociedades Activas </t>
    </r>
    <r>
      <rPr>
        <sz val="11"/>
        <color theme="1"/>
        <rFont val="Arial Narrow"/>
        <family val="2"/>
      </rPr>
      <t xml:space="preserve">
Carpeta de contratos con soportes.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Gerencia de Bienes Inmuebles Urbanos</t>
    </r>
    <r>
      <rPr>
        <sz val="11"/>
        <color theme="1"/>
        <rFont val="Arial Narrow"/>
        <family val="2"/>
      </rPr>
      <t xml:space="preserve">
Publicación del mes de enero</t>
    </r>
  </si>
  <si>
    <r>
      <rPr>
        <b/>
        <sz val="11"/>
        <color theme="1"/>
        <rFont val="Arial Narrow"/>
        <family val="2"/>
      </rPr>
      <t>Gerencia Comercial</t>
    </r>
    <r>
      <rPr>
        <sz val="11"/>
        <color theme="1"/>
        <rFont val="Arial Narrow"/>
        <family val="2"/>
      </rPr>
      <t xml:space="preserve">
De acuerdo con los parámetros establecidos en la ficha de presentación de negocio las regionales deben remitir las consultas de los clientes con sus correspondiente codeudores, así mismo bajo memo interno CI 2022-000272, se remitió la relación de los soportes que deben estar adjuntos</t>
    </r>
  </si>
  <si>
    <r>
      <rPr>
        <b/>
        <sz val="11"/>
        <color theme="1"/>
        <rFont val="Arial Narrow"/>
        <family val="2"/>
      </rPr>
      <t>Gerencia Comercial</t>
    </r>
    <r>
      <rPr>
        <sz val="11"/>
        <color theme="1"/>
        <rFont val="Arial Narrow"/>
        <family val="2"/>
      </rPr>
      <t xml:space="preserve">
\\fileserver.saesas.gov.co\publica\5 - Gerencia Comercial\PLAN MEJORAMIENTO 2022\PRIMER TRIMESTRE\CONTRATOS</t>
    </r>
  </si>
  <si>
    <t>Promover al interior de la Entidad una cultura empresarial ética a través de campañas de sensibilización al interior de la Entidad</t>
  </si>
  <si>
    <t>Piezas de sensibilización</t>
  </si>
  <si>
    <t>Gerencia de Talento Humano
Oficina de Comunicaciones y Atención al Ciudadano</t>
  </si>
  <si>
    <t xml:space="preserve"> La Oficina de Comunicaciones y Atención al Ciudadano
La jefe de la Oficina de Comunicaciones y Atención al Ciudadano realiza el seguimiento de los compromisos comportamentales de los servidores a su cargo  para aportar al mejoramiento y rendimiento del grupo del área
Gerencia Comercial 
El Gerente realiza las correspondiente evaluaciones de desempeño de cada funcionario del área, con el fin de calificar y retroalimentar sobre los aspectos a mejorar
Gerencia Técnica
Se realizo entrega de las Evaluaciones de rendimiento en el formato establecido de los funcionarios nuevos el 09-03-2022.
Se realizo entrega de las Evaluaciones de rendimiento de los funcionarios en el año 2021 en el formato establecido el 19-04-2022.
Gerencia de Sociedades en Liquidación
El Vicepresidente de Sociedades, realizo las evaluaciones de desempeño de cada funcionario de la GSL.
La Gerencia de Proyectos Especiales
El Gerente de Proyectos Especiales con el apoyo del funcionario delegado por este, realizan la evaluación de desempeño de todos los integrantes de la Gerencia, determinando los aspectos a mejorar de cada uno de ellos. 
Gerencia Regional Norte
Durante el primer trimestre, la Gerencia Regional envió las evaluaciones de rendimiento anual correspondiente al año 2021. 
Gerencia Regional Sur Occidente
Se realiza por los coordinadores de cada área y la gerencia regional las correspondiente a cada funcionario de acuerdo con el P-GT2-171 Procedimiento evaluación del rendimiento
Gerencia de Sociedades Activas 
En el primer trimestre de 2022 no hubo evaluaciones de rendimiento en la Gerencia de Sociedades Activas
Gerencia De Talento Humano
Se debe reformular este control con la OAP
Gerencia de Bienes Inmuebles Rurales
* Se realiza la revisión en cuanto cumplimiento de metas ( indicadores).
*se realiza la revisión de temas a nivel comportamental.
*Se evalúa el nivel de compromiso para con las actividades del área 
* Se evalúa el nivel de responsabilidad para con las actividades del área/
* Posteriormente se procede al diligenciamiento del  formato de la función publica remitido por talento Humano, se envía al funcionario para concertar resultado y respectiva firma y retorno a la oficina de talento humano.
GIT Archivo y Correspondencia
Se realiza las evaluación de rendimiento anual en donde se le retroalimenta al funcionario sus aspectos a mejorar y los objetivos propuestos para el año en curso.
Oficina de Gestión de la Información
Durante el primer trimestre  se realiza el proceso de evaluación de desempeño para los funcionarios que cumplieron el periodo de prueba. Actualmente se encuentra en proceso de evaluación de desempeño de los funcionarios de planta
Presidencia
El despacho de la Presidencia no realiza supervisión de contratos, toda vez que se encuentran bajo responsabilidad de cada área competente.
Gerencia de Bienes Inmuebles Urbanos
Se realiza con la evaluación de desempeño y se evalúa el rendimiento de acuerdo al plan de acción reportado trimestralmente.
Oficina Asesora de Planeación: 
La OAP realizo la validación de compromisos comportamentales, productos, actividades y demás aspectos relacionados en la evaluación de rendimiento de cada uno de los colaboradores de la OAP.
GIT. Servicios Administrativos: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GIT Archivo y Correspondencia: Sin iniciar
Oficina de Control Interno: Finalizado; A finales de marzo y principios de abril se realizó la evolución de rendimiento del equipo de la Oficina de Control Interno, la jefe del área realiza a través de Team reunión individual para revisar los aspectos evaluados y retroalimentación de cumplimiento de actividades de la vigencia 2021.</t>
  </si>
  <si>
    <r>
      <rPr>
        <b/>
        <sz val="11"/>
        <color theme="1"/>
        <rFont val="Arial Narrow"/>
        <family val="2"/>
      </rPr>
      <t>La jefe de la Oficina de Comunicaciones y Atención al Ciudadan</t>
    </r>
    <r>
      <rPr>
        <sz val="11"/>
        <color theme="1"/>
        <rFont val="Arial Narrow"/>
        <family val="2"/>
      </rPr>
      <t xml:space="preserve">o No Aplica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TRIMESTRE\EVALUACIONES DE DESEMPEÑO
</t>
    </r>
    <r>
      <rPr>
        <b/>
        <sz val="11"/>
        <color theme="1"/>
        <rFont val="Arial Narrow"/>
        <family val="2"/>
      </rPr>
      <t xml:space="preserve">Gerencia Técnica </t>
    </r>
    <r>
      <rPr>
        <sz val="11"/>
        <color theme="1"/>
        <rFont val="Arial Narrow"/>
        <family val="2"/>
      </rPr>
      <t xml:space="preserve">
\\file Server\publica\7 - Coordinación Técnica\ÁREA TÉCNICA\FUNCIONARIOS\JBRAVO\CONTRATACIONES
</t>
    </r>
    <r>
      <rPr>
        <b/>
        <sz val="11"/>
        <color theme="1"/>
        <rFont val="Arial Narrow"/>
        <family val="2"/>
      </rPr>
      <t xml:space="preserve">Gerencia de Sociedades en Liquidación
</t>
    </r>
    <r>
      <rPr>
        <sz val="11"/>
        <color theme="1"/>
        <rFont val="Arial Narrow"/>
        <family val="2"/>
      </rPr>
      <t xml:space="preserve">Información confidencial, cada evaluación de desempeño reposa en Talento humano
</t>
    </r>
    <r>
      <rPr>
        <b/>
        <sz val="11"/>
        <color theme="1"/>
        <rFont val="Arial Narrow"/>
        <family val="2"/>
      </rPr>
      <t>La Gerencia de Proyectos Especiales</t>
    </r>
    <r>
      <rPr>
        <sz val="11"/>
        <color theme="1"/>
        <rFont val="Arial Narrow"/>
        <family val="2"/>
      </rPr>
      <t xml:space="preserve">
Correo Electrónico
Gerencia </t>
    </r>
    <r>
      <rPr>
        <b/>
        <sz val="11"/>
        <color theme="1"/>
        <rFont val="Arial Narrow"/>
        <family val="2"/>
      </rPr>
      <t>Regional Norte</t>
    </r>
    <r>
      <rPr>
        <sz val="11"/>
        <color theme="1"/>
        <rFont val="Arial Narrow"/>
        <family val="2"/>
      </rPr>
      <t xml:space="preserve"> 
\\file Server\publica\45 - Regional Norte\GERENCIA\FUNCIONARIOS REGIONAL NORTE\EVALUACIONES DE RENDIMIENTO\2021
</t>
    </r>
    <r>
      <rPr>
        <b/>
        <sz val="11"/>
        <color theme="1"/>
        <rFont val="Arial Narrow"/>
        <family val="2"/>
      </rPr>
      <t xml:space="preserve">
Gerencia Regional Sur Occidente</t>
    </r>
    <r>
      <rPr>
        <sz val="11"/>
        <color theme="1"/>
        <rFont val="Arial Narrow"/>
        <family val="2"/>
      </rPr>
      <t xml:space="preserve">
Correo electrónico enviado a la gerencia de talento humano con las evaluaciones de rendimiento de cada funcionario a cargo de la regional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 Correo electrónico funcionarios y talento humano con evaluaciones firmadas
</t>
    </r>
    <r>
      <rPr>
        <b/>
        <sz val="11"/>
        <color theme="1"/>
        <rFont val="Arial Narrow"/>
        <family val="2"/>
      </rPr>
      <t>GIT Archivo y Correspondencia</t>
    </r>
    <r>
      <rPr>
        <sz val="11"/>
        <color theme="1"/>
        <rFont val="Arial Narrow"/>
        <family val="2"/>
      </rPr>
      <t xml:space="preserve">
Se deja evidencia en la siguiente ruta: \\file Server\publica\1001 - Usuarios\201 - Archivo y Correspondencia\jalayon\JEISON\BACKUP 23_12_20\Evaluaciones de rendimiento 2022
</t>
    </r>
    <r>
      <rPr>
        <b/>
        <sz val="11"/>
        <color theme="1"/>
        <rFont val="Arial Narrow"/>
        <family val="2"/>
      </rPr>
      <t xml:space="preserve">
Oficina de Gestión de la Información</t>
    </r>
    <r>
      <rPr>
        <sz val="11"/>
        <color theme="1"/>
        <rFont val="Arial Narrow"/>
        <family val="2"/>
      </rPr>
      <t xml:space="preserve">
Evaluaciones de desempeño enviadas a Talento Humano
</t>
    </r>
    <r>
      <rPr>
        <b/>
        <sz val="11"/>
        <color theme="1"/>
        <rFont val="Arial Narrow"/>
        <family val="2"/>
      </rPr>
      <t>Presidencia</t>
    </r>
    <r>
      <rPr>
        <sz val="11"/>
        <color theme="1"/>
        <rFont val="Arial Narrow"/>
        <family val="2"/>
      </rPr>
      <t xml:space="preserve">
\\file Server\publica\55 - Presidencia\SEGUIMIENTO RIESGOS
</t>
    </r>
    <r>
      <rPr>
        <b/>
        <sz val="11"/>
        <color theme="1"/>
        <rFont val="Arial Narrow"/>
        <family val="2"/>
      </rPr>
      <t>Gerencia de Bienes Inmuebles Urbanos</t>
    </r>
    <r>
      <rPr>
        <sz val="11"/>
        <color theme="1"/>
        <rFont val="Arial Narrow"/>
        <family val="2"/>
      </rPr>
      <t xml:space="preserve">
Plan acción del trimestre
</t>
    </r>
    <r>
      <rPr>
        <b/>
        <sz val="11"/>
        <color theme="1"/>
        <rFont val="Arial Narrow"/>
        <family val="2"/>
      </rPr>
      <t xml:space="preserve">
Oficina Asesora de Planeación</t>
    </r>
    <r>
      <rPr>
        <sz val="11"/>
        <color theme="1"/>
        <rFont val="Arial Narrow"/>
        <family val="2"/>
      </rPr>
      <t xml:space="preserve">
Evaluaciones de rendimiento
</t>
    </r>
    <r>
      <rPr>
        <b/>
        <sz val="11"/>
        <color theme="1"/>
        <rFont val="Arial Narrow"/>
        <family val="2"/>
      </rPr>
      <t>GIT. Servicios Administrativos</t>
    </r>
    <r>
      <rPr>
        <sz val="11"/>
        <color theme="1"/>
        <rFont val="Arial Narrow"/>
        <family val="2"/>
      </rPr>
      <t xml:space="preserve">
Evaluaciones de rendimiento de los funcionarios del área.
Oficina de Control Interno
 -Teams
 -Correos electrónicos
 -Evaluaciones firmadas
Los soportes que respaldan la actividad se encuentran en la siguiente ruta:
\\file Server\publica\8 - Oficina de Control Interno\2022\Evaluación Rendimiento Anual OCI 2021</t>
    </r>
  </si>
  <si>
    <r>
      <t xml:space="preserve">La Oficina de Comunicaciones y Atención al Ciudadano
</t>
    </r>
    <r>
      <rPr>
        <sz val="11"/>
        <color theme="1"/>
        <rFont val="Arial Narrow"/>
        <family val="2"/>
      </rPr>
      <t xml:space="preserve">Se realizó una campaña al interior de la Entidad para reforzar los valores institucionales que están dentro del código de ética y buen gobierno 
</t>
    </r>
    <r>
      <rPr>
        <b/>
        <sz val="11"/>
        <color theme="1"/>
        <rFont val="Arial Narrow"/>
        <family val="2"/>
      </rPr>
      <t>Gerencia De Talento Humano</t>
    </r>
    <r>
      <rPr>
        <sz val="11"/>
        <color theme="1"/>
        <rFont val="Arial Narrow"/>
        <family val="2"/>
      </rPr>
      <t xml:space="preserve">
Se debe reformular este plan de mitigación con la OAP</t>
    </r>
  </si>
  <si>
    <r>
      <rPr>
        <b/>
        <sz val="11"/>
        <color theme="1"/>
        <rFont val="Arial Narrow"/>
        <family val="2"/>
      </rPr>
      <t>La Oficina de Comunicaciones y Atención al Ciudadano</t>
    </r>
    <r>
      <rPr>
        <sz val="11"/>
        <color theme="1"/>
        <rFont val="Arial Narrow"/>
        <family val="2"/>
      </rPr>
      <t xml:space="preserve">
 https://saesas-my.sharepoint.com/personal/comunicaciones_saesas_gov_co/_layouts/15/onedrive.aspx?login_hint=comunicaciones%40saesas%2Egov%2Eco&amp;id=%2Fpersonal%2Fcomunicaciones%5Fsaesas%5Fgov%5Fco%2FDocuments%2FEntrega%20puesto%20Luisa%20Fernanda%2F3%2E%20Comunicaci%C3%B3n%20Interna%2F2%2E%20Valores</t>
    </r>
  </si>
  <si>
    <t>No se investigan oportunamente los comportamientos o desviaciones de procesos inusuales</t>
  </si>
  <si>
    <t>Verificación jurídica de hechos para inicio de acciones judiciales</t>
  </si>
  <si>
    <t>El profesional delegado de la Gerencia de Asuntos Legales analiza y verifica juridicamente los hechos reportados por las áreas que se consideran puedan afectar los intereses de SAE o que son posibles hechos delictivos, validando que estos reportes cuenten con los requisitos legales o probatorios,  a fin de definir la procedencia o improcedencia de inicio de acciones legales en contra de colaboradores de la SAE u otros actores externos involucrados. En caso de no contar con toda la documentación requerida, se solicita al área solicitante completar las evidencias probatorias para el inicio de acciones legales</t>
  </si>
  <si>
    <t>P-GJ1-200 Procedimiento Inicio de Acciones Judiciales</t>
  </si>
  <si>
    <t>Realizar capacitación sobre los efectos penales en los que incurre los colaboradores de SAE</t>
  </si>
  <si>
    <t>Gestión_Jurídica</t>
  </si>
  <si>
    <t>Defensa judicial</t>
  </si>
  <si>
    <t>Garantizar la seguridad jurídica de todas las actuaciones de SAE, atendiendo oportunamente los requerimientos realizados por las autoridades judiciales</t>
  </si>
  <si>
    <t>Denuncias</t>
  </si>
  <si>
    <t>no informar conductas delictivas conocidas a las autoridades. (Omisión de denuncia)</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</si>
  <si>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</si>
  <si>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</si>
  <si>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</si>
  <si>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</si>
  <si>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</si>
  <si>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Brindar capacitación en gestión de denuncias</t>
  </si>
  <si>
    <r>
      <t xml:space="preserve">Oficina de Control Interno
</t>
    </r>
    <r>
      <rPr>
        <sz val="11"/>
        <color theme="1"/>
        <rFont val="AriaL"/>
        <family val="2"/>
      </rPr>
      <t xml:space="preserve">
En el primer trimestre se encuentra ejecutada la evaluación de la Gestión de supervisión contractual con énfasis en la representación legal y en proceso la Auditoría Interna de Gestión al Procedimiento Gestión de Nómina y Novedades</t>
    </r>
    <r>
      <rPr>
        <b/>
        <sz val="11"/>
        <color theme="1"/>
        <rFont val="Arial"/>
        <family val="2"/>
      </rPr>
      <t xml:space="preserve">
</t>
    </r>
  </si>
  <si>
    <r>
      <t xml:space="preserve">Oficina de Control Interno
</t>
    </r>
    <r>
      <rPr>
        <sz val="11"/>
        <color theme="1"/>
        <rFont val="Arial Narrow"/>
        <family val="2"/>
      </rPr>
      <t>Los resultados o avances de cada evaluación se encuentran en la carpeta creada para tal fin.
Enlace: 
\\file Server\publica\8 - Oficina de Control Interno\2022\Evaluación y Seguimiento</t>
    </r>
  </si>
  <si>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</si>
  <si>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</si>
  <si>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</si>
  <si>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</si>
  <si>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Oficina de Comunicaciones y Atención al Ciudadano</t>
  </si>
  <si>
    <t>Implementar canal de recepción de denuncias de forma exclusiva</t>
  </si>
  <si>
    <t>Canal de denuncias implementado</t>
  </si>
  <si>
    <t>15/10/2022
31/12/2022</t>
  </si>
  <si>
    <r>
      <rPr>
        <b/>
        <sz val="11"/>
        <color theme="1"/>
        <rFont val="Arial Narrow"/>
        <family val="2"/>
      </rPr>
      <t>La Oficina de Comunicaciones y Atención al Ciudadano</t>
    </r>
    <r>
      <rPr>
        <sz val="11"/>
        <color theme="1"/>
        <rFont val="Arial Narrow"/>
        <family val="2"/>
      </rPr>
      <t xml:space="preserve">
Realiza el seguimiento a la radicación de la peticiones recibidas a través del modulo de PQRS </t>
    </r>
  </si>
  <si>
    <r>
      <rPr>
        <b/>
        <sz val="11"/>
        <color theme="1"/>
        <rFont val="Arial Narrow"/>
        <family val="2"/>
      </rPr>
      <t xml:space="preserve"> La Oficina de Comunicaciones y Atención al Ciudadano
</t>
    </r>
    <r>
      <rPr>
        <sz val="11"/>
        <color theme="1"/>
        <rFont val="Arial Narrow"/>
        <family val="2"/>
      </rPr>
      <t>https://www.saesas.gov.co/contáctenos/mecanismos_contacto_ciudadano
/1_1_mecanismos_atencion_ciudadano/solicitud_pqr/administración/administracion_solicitudes</t>
    </r>
  </si>
  <si>
    <t>Temor a repercusiones en la estabilidad laboral</t>
  </si>
  <si>
    <r>
      <rPr>
        <b/>
        <sz val="11"/>
        <color theme="1"/>
        <rFont val="Arial Narrow"/>
        <family val="2"/>
      </rPr>
      <t>Gerencia De Talento Humano</t>
    </r>
    <r>
      <rPr>
        <sz val="11"/>
        <color theme="1"/>
        <rFont val="Arial Narrow"/>
        <family val="2"/>
      </rPr>
      <t xml:space="preserve">
Se debe reformular este control con la OAP</t>
    </r>
  </si>
  <si>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</si>
  <si>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</si>
  <si>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</si>
  <si>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</si>
  <si>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 xml:space="preserve">utilizar de forma  indebida la información  privilegiada de los sistemas de información </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</si>
  <si>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</si>
  <si>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</si>
  <si>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</si>
  <si>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</si>
  <si>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</si>
  <si>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</si>
  <si>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Jefe de la Oficina de Gestión de la Información</t>
  </si>
  <si>
    <r>
      <rPr>
        <b/>
        <sz val="11"/>
        <color theme="1"/>
        <rFont val="Arial Narrow"/>
        <family val="2"/>
      </rPr>
      <t>Oficina de Gestión de la Información</t>
    </r>
    <r>
      <rPr>
        <sz val="11"/>
        <color theme="1"/>
        <rFont val="Arial Narrow"/>
        <family val="2"/>
      </rPr>
      <t xml:space="preserve">
Durante el primer  trimestre  se realizó una capacitación planeada a través del PEC para los funcionarios nuevos, como parte del programa de inducción . De igual manera se avanzaron en las actividades de implementación planeadas para el Sistema de Gestión de Seguridad de la Información, actualmente y según el Modelo de Seguridad y Privacidad  (MSPI)  estamos en un 91%</t>
    </r>
  </si>
  <si>
    <r>
      <rPr>
        <b/>
        <sz val="11"/>
        <color theme="1"/>
        <rFont val="Arial Narrow"/>
        <family val="2"/>
      </rPr>
      <t>Oficina de Gestión de la Información</t>
    </r>
    <r>
      <rPr>
        <sz val="11"/>
        <color theme="1"/>
        <rFont val="Arial Narrow"/>
        <family val="2"/>
      </rPr>
      <t xml:space="preserve">
Las evidencias son responsabilidad de la Gerencia de Talento Humano
Las evidencias de la implementación del SGSI y el MSPI se encuentran 
\\file Server\Publica1\39 - Oficina OGI\Seguridad\Dneme\2022\Plan de Acción
\\file Server\Publica1\39 - Oficina OGI\Seguridad\Dneme\Modelo_Seguridad_Privacidad</t>
    </r>
  </si>
  <si>
    <r>
      <rPr>
        <b/>
        <sz val="11"/>
        <color theme="1"/>
        <rFont val="Arial Narrow"/>
        <family val="2"/>
      </rPr>
      <t>Oficina de Gestión de la Información</t>
    </r>
    <r>
      <rPr>
        <sz val="11"/>
        <color theme="1"/>
        <rFont val="Arial Narrow"/>
        <family val="2"/>
      </rPr>
      <t xml:space="preserve">
Durante el primer trimestre la OGI gestionó todos los tickets recibidos de solicitud de usuarios con el proceso y validación correspondiente. Dando cumplimiento al procedimiento para la gestión  de usuarios de la plataforma tecnológica</t>
    </r>
  </si>
  <si>
    <r>
      <rPr>
        <i/>
        <sz val="11"/>
        <color theme="1"/>
        <rFont val="Arial Narrow"/>
        <family val="2"/>
      </rPr>
      <t>Oficina de Gestión de la Información</t>
    </r>
    <r>
      <rPr>
        <sz val="11"/>
        <color theme="1"/>
        <rFont val="Arial Narrow"/>
        <family val="2"/>
      </rPr>
      <t xml:space="preserve">
Mesa de ayuda.</t>
    </r>
  </si>
  <si>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</si>
  <si>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</si>
  <si>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</si>
  <si>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</si>
  <si>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r>
      <rPr>
        <b/>
        <sz val="11"/>
        <color theme="1"/>
        <rFont val="Arial Narrow"/>
        <family val="2"/>
      </rPr>
      <t>Oficina de Gestión de la Información</t>
    </r>
    <r>
      <rPr>
        <sz val="11"/>
        <color theme="1"/>
        <rFont val="Arial Narrow"/>
        <family val="2"/>
      </rPr>
      <t xml:space="preserve">
Durante el primer trimestre se realizó monitoreo a las herramientas de seguridad SIEM, Firewall, Antivirus, Pcsecure, WAF, los reportes y evidencias se pueden verificar en tiempo real y en línea, además de los reportes automáticos generados por dichas herramientas. De igual manera los eventos e informes reportados por el SOC-NOC fueron analizados y gestionados</t>
    </r>
  </si>
  <si>
    <r>
      <rPr>
        <b/>
        <sz val="11"/>
        <color theme="1"/>
        <rFont val="Arial Narrow"/>
        <family val="2"/>
      </rPr>
      <t>Oficina de Gestión de la Información</t>
    </r>
    <r>
      <rPr>
        <sz val="11"/>
        <color theme="1"/>
        <rFont val="Arial Narrow"/>
        <family val="2"/>
      </rPr>
      <t xml:space="preserve">
Herramientas de Monitoreo en tiempo real
Informes de Proveedores
Informes del SOC - NOC</t>
    </r>
  </si>
  <si>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</si>
  <si>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</si>
  <si>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</si>
  <si>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r>
      <rPr>
        <b/>
        <sz val="11"/>
        <color theme="1"/>
        <rFont val="Arial Narrow"/>
        <family val="2"/>
      </rPr>
      <t>Oficina de Gestión de la Información</t>
    </r>
    <r>
      <rPr>
        <sz val="11"/>
        <color theme="1"/>
        <rFont val="Arial Narrow"/>
        <family val="2"/>
      </rPr>
      <t xml:space="preserve">
Herramientas de Seguridad</t>
    </r>
  </si>
  <si>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</si>
  <si>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</si>
  <si>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</si>
  <si>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</si>
  <si>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r>
      <rPr>
        <b/>
        <sz val="11"/>
        <color theme="1"/>
        <rFont val="Arial Narrow"/>
        <family val="2"/>
      </rPr>
      <t>Oficina de Gestión de la Información</t>
    </r>
    <r>
      <rPr>
        <sz val="11"/>
        <color theme="1"/>
        <rFont val="Arial Narrow"/>
        <family val="2"/>
      </rPr>
      <t xml:space="preserve">
Al corte del primer  trimestre de 2022, se atendieron 3701 solicitudes e incidentes radicados en la mesa de ayuda de 3796. Evidencia mesa de ayuda </t>
    </r>
  </si>
  <si>
    <r>
      <rPr>
        <b/>
        <sz val="11"/>
        <color theme="1"/>
        <rFont val="Arial Narrow"/>
        <family val="2"/>
      </rPr>
      <t>Oficina de Gestión de la Información</t>
    </r>
    <r>
      <rPr>
        <sz val="11"/>
        <color theme="1"/>
        <rFont val="Arial Narrow"/>
        <family val="2"/>
      </rPr>
      <t xml:space="preserve">
Mesa de ayuda</t>
    </r>
  </si>
  <si>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</si>
  <si>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</si>
  <si>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</si>
  <si>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</si>
  <si>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la apropiación de activos del estado de manera ilegal.</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</si>
  <si>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</si>
  <si>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</si>
  <si>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</si>
  <si>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</si>
  <si>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Gerencias Regionales</t>
  </si>
  <si>
    <r>
      <rPr>
        <b/>
        <sz val="11"/>
        <color theme="1"/>
        <rFont val="Arial Narrow"/>
        <family val="2"/>
      </rPr>
      <t>Gerencia Regional Norte</t>
    </r>
    <r>
      <rPr>
        <sz val="11"/>
        <color theme="1"/>
        <rFont val="Arial Narrow"/>
        <family val="2"/>
      </rPr>
      <t xml:space="preserve">
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Gerencia Regional Sur Occidente</t>
    </r>
    <r>
      <rPr>
        <sz val="11"/>
        <color theme="1"/>
        <rFont val="Arial Narrow"/>
        <family val="2"/>
      </rPr>
      <t xml:space="preserve">
Se programan el cronograma de visitas de acuerdo con la metodología. 
</t>
    </r>
    <r>
      <rPr>
        <b/>
        <sz val="11"/>
        <color theme="1"/>
        <rFont val="Arial Narrow"/>
        <family val="2"/>
      </rPr>
      <t xml:space="preserve">Gerencia Regional Centro Oriente: </t>
    </r>
    <r>
      <rPr>
        <sz val="11"/>
        <color theme="1"/>
        <rFont val="Arial Narrow"/>
        <family val="2"/>
      </rPr>
      <t>sin reporte</t>
    </r>
  </si>
  <si>
    <r>
      <t xml:space="preserve">Gerencia Regional Norte 
Actas de visita cargadas en SIGMA 2.0
</t>
    </r>
    <r>
      <rPr>
        <b/>
        <sz val="11"/>
        <color theme="1"/>
        <rFont val="Arial Narrow"/>
        <family val="2"/>
      </rPr>
      <t>Gerencia Regional Sur Occidente</t>
    </r>
    <r>
      <rPr>
        <sz val="11"/>
        <color theme="1"/>
        <rFont val="Arial Narrow"/>
        <family val="2"/>
      </rPr>
      <t xml:space="preserve">
Aplicativo Sigma 2.0</t>
    </r>
  </si>
  <si>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Gerencia de Bienes Inmuebles Urbanos:</t>
    </r>
    <r>
      <rPr>
        <sz val="11"/>
        <color theme="1"/>
        <rFont val="Arial Narrow"/>
        <family val="2"/>
      </rPr>
      <t xml:space="preserve"> los estados de ocupación son validados por la regional
</t>
    </r>
    <r>
      <rPr>
        <b/>
        <sz val="11"/>
        <color theme="1"/>
        <rFont val="Arial Narrow"/>
        <family val="2"/>
      </rPr>
      <t>Gerencia Regional Norte</t>
    </r>
    <r>
      <rPr>
        <sz val="11"/>
        <color theme="1"/>
        <rFont val="Arial Narrow"/>
        <family val="2"/>
      </rPr>
      <t xml:space="preserve">
No se ha materializado el riesgo</t>
    </r>
  </si>
  <si>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</si>
  <si>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</si>
  <si>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</si>
  <si>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r>
      <rPr>
        <b/>
        <sz val="11"/>
        <color theme="1"/>
        <rFont val="Arial Narrow"/>
        <family val="2"/>
      </rPr>
      <t>La Oficina de Comunicaciones y Atención al Ciudadano</t>
    </r>
    <r>
      <rPr>
        <sz val="11"/>
        <color theme="1"/>
        <rFont val="Arial Narrow"/>
        <family val="2"/>
      </rPr>
      <t xml:space="preserve"> Realiza el seguimiento a la radicación de la peticiones recibidas a través del modulo de PQRS</t>
    </r>
  </si>
  <si>
    <r>
      <rPr>
        <b/>
        <sz val="11"/>
        <color theme="1"/>
        <rFont val="Arial Narrow"/>
        <family val="2"/>
      </rPr>
      <t xml:space="preserve"> La Oficina de Comunicaciones y Atención al Ciudadano</t>
    </r>
    <r>
      <rPr>
        <sz val="11"/>
        <color theme="1"/>
        <rFont val="Arial Narrow"/>
        <family val="2"/>
      </rPr>
      <t xml:space="preserve">
https://www.saesas.gov.co/contáctenos/mecanismos_contacto_ciudadano/1_1_mecanismos_atencion_ciudadano/solicitud_pqr/administración/administracion_solicitudes</t>
    </r>
  </si>
  <si>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</si>
  <si>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</si>
  <si>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</si>
  <si>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</si>
  <si>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</si>
  <si>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</si>
  <si>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</si>
  <si>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</si>
  <si>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</si>
  <si>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</si>
  <si>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</si>
  <si>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 xml:space="preserve">Realizar capacitación de la dimensión 7 del MIPG, incluida la Gestión de Riesgos desde la perspectiva de Control Interno. </t>
  </si>
  <si>
    <r>
      <t xml:space="preserve">Oficina de Control Interno
</t>
    </r>
    <r>
      <rPr>
        <sz val="11"/>
        <color theme="1"/>
        <rFont val="AriaL"/>
        <family val="2"/>
      </rPr>
      <t xml:space="preserve">
De la a Auditoría Interna de Gestión al Procedimiento Gestión de Nómina y Novedades se realizó la verificación de conflicto de intereses, el cual queda documentado en el formato establecido para tal fin.</t>
    </r>
  </si>
  <si>
    <r>
      <t xml:space="preserve">Oficina de Control Interno
</t>
    </r>
    <r>
      <rPr>
        <sz val="11"/>
        <color theme="1"/>
        <rFont val="AriaL"/>
        <family val="2"/>
      </rPr>
      <t xml:space="preserve">
 - Formato Declaración de Independencia
Las evidencias se encuentran en el siguiente enlace:
\\file Server\publica\8 - Oficina de Control Interno\2022\Evaluación y Seguimiento\Auditoría de Nómina</t>
    </r>
  </si>
  <si>
    <r>
      <t xml:space="preserve">Oficina de Control Interno
</t>
    </r>
    <r>
      <rPr>
        <sz val="11"/>
        <color theme="1"/>
        <rFont val="AriaL"/>
        <family val="2"/>
      </rPr>
      <t xml:space="preserve">
Esta actividad se llevó a cabo en la vigencia anterior y no se contempló dentro del PAAI 2022. Por lo tanto, se sugiere revisar la viabilidad del retiro de esta actividad dentro del Plan de tratamiento de mitigación.</t>
    </r>
  </si>
  <si>
    <r>
      <t xml:space="preserve">Oficina de Control Interno
</t>
    </r>
    <r>
      <rPr>
        <sz val="11"/>
        <color theme="1"/>
        <rFont val="AriaL"/>
        <family val="2"/>
      </rPr>
      <t xml:space="preserve">
No aplica para la Oficina de Control Interno</t>
    </r>
  </si>
  <si>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</si>
  <si>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</si>
  <si>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</si>
  <si>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r>
      <t xml:space="preserve">Oficina de Control Interno
</t>
    </r>
    <r>
      <rPr>
        <sz val="11"/>
        <color theme="1"/>
        <rFont val="AriaL"/>
        <family val="2"/>
      </rPr>
      <t xml:space="preserve">
Actualmente la Oficina de Control Interno se encuentra ejecutando una Auditoria Interna de Gestión al Procedimiento Gestión de Nómina y Novedades el cual se desarrolla conforme al procedimiento P-EC2-156 para ejecutar auditorias internas. Al corte de marzo no se ha llegado a la etapa de elaboración de informe.</t>
    </r>
  </si>
  <si>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</si>
  <si>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</si>
  <si>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</si>
  <si>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</si>
  <si>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</si>
  <si>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r>
      <t xml:space="preserve">Oficina de Control Interno
</t>
    </r>
    <r>
      <rPr>
        <sz val="11"/>
        <color theme="1"/>
        <rFont val="AriaL"/>
        <family val="2"/>
      </rPr>
      <t xml:space="preserve">
Actualmente la Oficina de Control Interno se encuentra ejecutando una Auditoria Interna de Gestión al Procedimiento Gestión de Nómina y Novedades el cual se desarrolla conforme al procedimiento P-EC2-156 para ejecutar auditorias internas. Al corte de marzo de 2022 no se ha llegado a la etapa de evaluación de auditores</t>
    </r>
  </si>
  <si>
    <r>
      <t xml:space="preserve">Oficina de Control Interno
</t>
    </r>
    <r>
      <rPr>
        <sz val="11"/>
        <color theme="1"/>
        <rFont val="AriaL"/>
        <family val="2"/>
      </rPr>
      <t xml:space="preserve">Se encuentra programada esta actividad para el tercer trimestre de 2022
</t>
    </r>
    <r>
      <rPr>
        <b/>
        <sz val="11"/>
        <color theme="1"/>
        <rFont val="Arial"/>
        <family val="2"/>
      </rPr>
      <t>Oficina de Comunicaciones y Atención al Ciudadano</t>
    </r>
    <r>
      <rPr>
        <sz val="11"/>
        <color theme="1"/>
        <rFont val="AriaL"/>
        <family val="2"/>
      </rPr>
      <t xml:space="preserve">
A la fecha la Oficina de Comunicaciones no ha recibido solicitudes por parte de la Oficina de Control Interno para realizar dicha estrategia</t>
    </r>
  </si>
  <si>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</si>
  <si>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</si>
  <si>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</si>
  <si>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rPr>
        <b/>
        <sz val="11"/>
        <color theme="1"/>
        <rFont val="Arial Narrow"/>
        <family val="2"/>
      </rPr>
      <t>Oficina de Control Interno</t>
    </r>
    <r>
      <rPr>
        <sz val="11"/>
        <color theme="1"/>
        <rFont val="Arial Narrow"/>
        <family val="2"/>
      </rPr>
      <t xml:space="preserve">
Actualmente la Oficina de Control Interno se encuentra ejecutando una Auditoria Interna de Gestión al Procedimiento Gestión de Nómina y Novedades el cual se desarrolla conforme al procedimiento P-EC2-156 para ejecutar auditorias internas. El Plan de Auditoria fue revisado y aprobado por la jefe de la Oficina.</t>
    </r>
  </si>
  <si>
    <r>
      <t xml:space="preserve">Oficina de Control Interno
</t>
    </r>
    <r>
      <rPr>
        <sz val="11"/>
        <color theme="1"/>
        <rFont val="Arial Narrow"/>
        <family val="2"/>
      </rPr>
      <t>Los soportes de la revisión y aprobación del Plan de Auditoria se encuentran en la siguiente ruta:
\\file Server\publica\8 - Oficina de Control Interno\2022\Evaluación y Seguimiento\Auditoría de Nómina\Planeación</t>
    </r>
  </si>
  <si>
    <t>Nuevo Riesgo 1</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</si>
  <si>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</si>
  <si>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</si>
  <si>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</si>
  <si>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</si>
  <si>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</si>
  <si>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</si>
  <si>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</si>
  <si>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</si>
  <si>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</si>
  <si>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</si>
  <si>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r>
      <rPr>
        <b/>
        <sz val="11"/>
        <color theme="1"/>
        <rFont val="Arial Narrow"/>
        <family val="2"/>
      </rPr>
      <t xml:space="preserve">
Gerencia Regional Centro Oriente
</t>
    </r>
    <r>
      <rPr>
        <sz val="11"/>
        <color theme="1"/>
        <rFont val="Arial Narrow"/>
        <family val="2"/>
      </rPr>
      <t xml:space="preserve">Se realiza la asignación de los funcionarios que realizaran la recepción de los inmuebles a la FGN realizando el proceso de retroalimentación para garantizar la transparencia del procedimiento de los activos haciendo claridad del estricto cumplimiento
</t>
    </r>
    <r>
      <rPr>
        <b/>
        <sz val="11"/>
        <color theme="1"/>
        <rFont val="Arial Narrow"/>
        <family val="2"/>
      </rPr>
      <t>Gerencia Regional Norte</t>
    </r>
    <r>
      <rPr>
        <sz val="11"/>
        <color theme="1"/>
        <rFont val="Arial Narrow"/>
        <family val="2"/>
      </rPr>
      <t xml:space="preserve"> 
Durante el primer trimestre, los delegados de la Gerencia Regional consignaron la información de la diligencia en las actas cargadas en SIGMA 2.0 y con soportes en la ruta adjunta. 
</t>
    </r>
    <r>
      <rPr>
        <b/>
        <sz val="11"/>
        <color theme="1"/>
        <rFont val="Arial Narrow"/>
        <family val="2"/>
      </rPr>
      <t>Gerencia Regional Sur Occidente</t>
    </r>
    <r>
      <rPr>
        <sz val="11"/>
        <color theme="1"/>
        <rFont val="Arial Narrow"/>
        <family val="2"/>
      </rPr>
      <t xml:space="preserve">
Se programa al funcionario según lo requiera la autoridad competente, este carga al aplicativo la diligencia de materialización de acuerdo a la protocolo de recepción de activos en sitio
</t>
    </r>
    <r>
      <rPr>
        <b/>
        <sz val="11"/>
        <color theme="1"/>
        <rFont val="Arial Narrow"/>
        <family val="2"/>
      </rPr>
      <t>Oficina de Gestión de la Información</t>
    </r>
    <r>
      <rPr>
        <sz val="11"/>
        <color theme="1"/>
        <rFont val="Arial Narrow"/>
        <family val="2"/>
      </rPr>
      <t xml:space="preserve">
Durante el primer trimestre  se realizaron capacitaciones internas en la OGI de los temas relacionados con la mesa de ayuda al personal de soporte técnico.</t>
    </r>
  </si>
  <si>
    <r>
      <t xml:space="preserve">
</t>
    </r>
    <r>
      <rPr>
        <b/>
        <sz val="11"/>
        <color theme="1"/>
        <rFont val="Arial Narrow"/>
        <family val="2"/>
      </rPr>
      <t>Gerencia Regional Centro Oriente</t>
    </r>
    <r>
      <rPr>
        <sz val="11"/>
        <color theme="1"/>
        <rFont val="Arial Narrow"/>
        <family val="2"/>
      </rPr>
      <t xml:space="preserve">
Aplicativo Teams, Correo electrónico enviado y grupo de WhatsApp creado para las diligencias de recepción de activos 
</t>
    </r>
    <r>
      <rPr>
        <b/>
        <sz val="11"/>
        <color theme="1"/>
        <rFont val="Arial Narrow"/>
        <family val="2"/>
      </rPr>
      <t xml:space="preserve">Gerencia Regional Norte </t>
    </r>
    <r>
      <rPr>
        <sz val="11"/>
        <color theme="1"/>
        <rFont val="Arial Narrow"/>
        <family val="2"/>
      </rPr>
      <t xml:space="preserve">
\\file Server\publica\45 - Regional Norte\COORDINACIÓN OPERATIVA\1. RECEPCIÓN Y REGISTRO\4. 2022\PDF Diligencias
</t>
    </r>
    <r>
      <rPr>
        <b/>
        <sz val="11"/>
        <color theme="1"/>
        <rFont val="Arial Narrow"/>
        <family val="2"/>
      </rPr>
      <t xml:space="preserve">
Gerencia Regional Sur Occidente</t>
    </r>
    <r>
      <rPr>
        <sz val="11"/>
        <color theme="1"/>
        <rFont val="Arial Narrow"/>
        <family val="2"/>
      </rPr>
      <t xml:space="preserve">
Aplicativo Sigma 2.0
</t>
    </r>
    <r>
      <rPr>
        <b/>
        <sz val="11"/>
        <color theme="1"/>
        <rFont val="Arial Narrow"/>
        <family val="2"/>
      </rPr>
      <t>Oficina de Gestión de la Información</t>
    </r>
    <r>
      <rPr>
        <sz val="11"/>
        <color theme="1"/>
        <rFont val="Arial Narrow"/>
        <family val="2"/>
      </rPr>
      <t xml:space="preserve">
\file Server\Publica1\39 - Oficina OGI\Seguridad\Dneme\2022\Plan de Acción\Mesas Trabajo Internas
</t>
    </r>
  </si>
  <si>
    <t>Gerencia de Sociedades en Liquidación
Se realiza la solicitud a través de  memo o correo a las regionales, se hace seguimiento sobre ese mismo memo o correo. Y se esta en permanente contacto con los encargados de la entrega
Gerencia Regional Centro Oriente
Se realiza seguimiento y monitoreo a los funcionarios asignados para realizar las recepción de activos. 
Gerencia Regional Norte 
Durante el primer trimestre se ha socializado la metodología de administración y el código de ética y buen gobierno al personal que ingresó. 
Gerencia Regional Sur Occidente
Se valida la asistencia a las diligencias mediante las suscripciones de las actas correspondientes
Gerencia de Sociedades Activas
En el primer trimestre ingresaron 7 funcionarios a la Gerencia de Sociedades Activas. 6 de ellos recibieron la inducción al cargo, y hay un funcionario pendiente por recibirla. Se encuentra pendiente la comunicación de funciones a los 7 funcionarios
Gerencia de Bienes Inmuebles Rurales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GIT Archivo y Correspondencia
Se notifica a los funcionarios nuevos del Git de Archivo y Correspondencia las funciones las cuales debe desempeñar en su cargo mediante la comunicación individual de funciones
GIT Aseguramiento de la Información
Este GIT no tiene ningún contrato a cargo
Oficina Asesora de Planeación: 
La OAP capacito a dos contratistas que ingresaron para el proyecto de PRONABI, contextualizándolos del proyecto, sus obligaciones y los productos o entregables esperados
Gerencia Comercial
La Gerencia una vez se cuenta con personal nuevo, brinda la correspondiente capacitación sobre los temas generales y específicos de las funciones a desarrollar, sin embargo para este trimestre no se contra con personal nuevo
Gerencia de Talento Humano
Sin reporte
Gerencia Técnica: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Gerencia de Bienes Inmuebles Urbanos: proceso a cargo de la regional
GIT. Servicios Administrativos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GIT. Depositarios Provisionales y Liquidadores: En el primer trimestre de la vigencia 2022, el Git de Depositarios Provisionales y Liquidadores no cuenta con ingreso de personas nuevas al equipo de trabajo
Oficina de Control Interno: En el periodo reportado no se ha realizado inducción a personal nuevo.
Se encuentra pendiente la vinculación de un profesional
Oficina de Gestión de la Información
Durante el primer trimestre  se realizaron capacitaciones internas en la OGI de los temas relacionados con la mesa de ayuda al personal de soporte técnico.
Presidencia
Cada vez que ingresa un funcionario nuevo al área, se realiza el respectivo proceso de capacitación de los temas generales y específicos a desempeñar.</t>
  </si>
  <si>
    <t xml:space="preserve">  
Gerencia de Sociedades en Liquidación
Actas de entrega enviadas al correo y/o memo de el funcionario que solicito la entrega
Gerencia Regional Centro Oriente
Aplicativo Teams, Correo electrónico enviado y grupo de WhatsApp creado para las diligencias de recepción de activos
Gerencia Regional Norte 
Actividad presencia
Gerencia Regional Sur Occidente
Aplicativo Sigma 2.0l
Gerencia de Sociedades Activas 
NA
Gerencia de Bienes Inmuebles Rurales
* Mesas de trabajo de compañeros
* Envió de correos con todos los formatos a tener presente
* Memorandos con asignación de tareas. 
GIT Archivo y Correspondencia
Se deja evidencia en la siguiente ruta: \\file Server\publica\26-Gestion Documental\SAE3\Recuperado 27-04-2020\SAE3\Funciones GITAC\Funciones personal nuevo
Oficina Asesora de Planeación
Reuniones de teams
Gerencia Comercial
NA
Gerencia Técnica
Evaluaciones de desempeño. F-GT1-268, Capacitaciones presenciales y por plataforma Teams, Listado de asistencia realizado por Gerencia del Talento Humano en las capacitaciones de Inducción.
Oficina de Gestión de la Información
 \\file Server\Publica1\39 - Oficina OGI\Seguridad\Dneme\2022\Plan de Acción\Mesas Trabajo Internas
Presidencia
\\file Server\publica\55 - Presidencia\SEGUIMIENTO RIESGOS</t>
  </si>
  <si>
    <r>
      <t xml:space="preserve">  
</t>
    </r>
    <r>
      <rPr>
        <b/>
        <sz val="11"/>
        <color theme="1"/>
        <rFont val="Arial Narrow"/>
        <family val="2"/>
      </rPr>
      <t>Gerencia de Sociedades en Liquidación</t>
    </r>
    <r>
      <rPr>
        <sz val="11"/>
        <color theme="1"/>
        <rFont val="Arial Narrow"/>
        <family val="2"/>
      </rPr>
      <t xml:space="preserve">
Porque estamos recibiendo a tiempo y con los parámetros establecidos las actas de entrega
</t>
    </r>
    <r>
      <rPr>
        <b/>
        <sz val="11"/>
        <color theme="1"/>
        <rFont val="Arial Narrow"/>
        <family val="2"/>
      </rPr>
      <t>Gerencia Regional Centro Oriente</t>
    </r>
    <r>
      <rPr>
        <sz val="11"/>
        <color theme="1"/>
        <rFont val="Arial Narrow"/>
        <family val="2"/>
      </rPr>
      <t xml:space="preserve">
Durante el primer trimestre 
no se materializo el riesgo de corrupción en la Gerencia Regional.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 xml:space="preserve">
Gerencia Regional Norte
</t>
    </r>
    <r>
      <rPr>
        <sz val="11"/>
        <color theme="1"/>
        <rFont val="Arial Narrow"/>
        <family val="2"/>
      </rPr>
      <t xml:space="preserve">No se ha materializado el riesgo
</t>
    </r>
    <r>
      <rPr>
        <b/>
        <sz val="11"/>
        <color theme="1"/>
        <rFont val="Arial Narrow"/>
        <family val="2"/>
      </rPr>
      <t>GIT Aseguramiento de la Información: materializado</t>
    </r>
    <r>
      <rPr>
        <sz val="11"/>
        <color theme="1"/>
        <rFont val="Arial Narrow"/>
        <family val="2"/>
      </rPr>
      <t xml:space="preserve">
Duplicidad en el registro del FMI 50S-40493919 por cambio de circulo registral dado que el sistema no cuenta con la opción de registro de los nuevos folios de matricula, pese a la solicitud presentada por este GIT a la OGI  - se había registrado por matrix 1 y por sentencia de extinción.
</t>
    </r>
    <r>
      <rPr>
        <b/>
        <sz val="11"/>
        <color theme="1"/>
        <rFont val="Arial Narrow"/>
        <family val="2"/>
      </rPr>
      <t>Gerencia de Sociedades Activas</t>
    </r>
    <r>
      <rPr>
        <sz val="11"/>
        <color theme="1"/>
        <rFont val="Arial Narrow"/>
        <family val="2"/>
      </rPr>
      <t xml:space="preserve">
No se materializa el riesgo puesto que se encuentra en curso la implementación de los controles en el registro de activos con soportes de capacitaciones tanto de funcionarios como de Depositarios.
</t>
    </r>
    <r>
      <rPr>
        <b/>
        <sz val="11"/>
        <color theme="1"/>
        <rFont val="Arial Narrow"/>
        <family val="2"/>
      </rPr>
      <t xml:space="preserve">
 </t>
    </r>
  </si>
  <si>
    <r>
      <rPr>
        <b/>
        <sz val="11"/>
        <color theme="1"/>
        <rFont val="Arial Narrow"/>
        <family val="2"/>
      </rPr>
      <t>Gerencia de Sociedades en Liquidación</t>
    </r>
    <r>
      <rPr>
        <sz val="11"/>
        <color theme="1"/>
        <rFont val="Arial Narrow"/>
        <family val="2"/>
      </rPr>
      <t xml:space="preserve">
Actas de entrega enviadas al correo y/o memo de el funcionario que solicito la entrega
</t>
    </r>
    <r>
      <rPr>
        <b/>
        <sz val="11"/>
        <color theme="1"/>
        <rFont val="Arial Narrow"/>
        <family val="2"/>
      </rPr>
      <t>GIT Aseguramiento de la Información:</t>
    </r>
    <r>
      <rPr>
        <sz val="11"/>
        <color theme="1"/>
        <rFont val="Arial Narrow"/>
        <family val="2"/>
      </rPr>
      <t xml:space="preserve"> Mediante Ticket 74735 se solicito a la OGI realizar la modificación del activo registrado por sentencia, en reportes evidenciados en la carpeta compartida No. 19, se observa que a fecha del 12 de mayo, ya no aparece la duplicidad del registro, solo a parece el cargado por Matrix 1</t>
    </r>
  </si>
  <si>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</si>
  <si>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</si>
  <si>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profesional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</si>
  <si>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</si>
  <si>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de Aseguramiento y Control de la Información</t>
  </si>
  <si>
    <r>
      <rPr>
        <b/>
        <sz val="11"/>
        <color theme="1"/>
        <rFont val="Arial Narrow"/>
        <family val="2"/>
      </rPr>
      <t>GIT Aseguramiento de la Información</t>
    </r>
    <r>
      <rPr>
        <sz val="11"/>
        <color theme="1"/>
        <rFont val="Arial Narrow"/>
        <family val="2"/>
      </rPr>
      <t xml:space="preserve">
El personal encargado del GIT previo a la validación de la documentación realiza el registro de los activos que cumplen los requisitos para su registro en el sistema.</t>
    </r>
  </si>
  <si>
    <r>
      <rPr>
        <b/>
        <sz val="11"/>
        <color theme="1"/>
        <rFont val="Arial Narrow"/>
        <family val="2"/>
      </rPr>
      <t>GIT Aseguramiento de la Información</t>
    </r>
    <r>
      <rPr>
        <sz val="11"/>
        <color theme="1"/>
        <rFont val="Arial Narrow"/>
        <family val="2"/>
      </rPr>
      <t xml:space="preserve">
Consolidados publicados 2 veces a la semana en la carpeta compartida No. 19.</t>
    </r>
  </si>
  <si>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</si>
  <si>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</si>
  <si>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</si>
  <si>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</si>
  <si>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</si>
  <si>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</si>
  <si>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r>
      <rPr>
        <b/>
        <sz val="11"/>
        <color theme="1"/>
        <rFont val="Arial Narrow"/>
        <family val="2"/>
      </rPr>
      <t>Gerencia Regional Norte</t>
    </r>
    <r>
      <rPr>
        <sz val="11"/>
        <color theme="1"/>
        <rFont val="Arial Narrow"/>
        <family val="2"/>
      </rPr>
      <t xml:space="preserve"> 
Durante el primer trimestre se contó con el personal idóneo y suficiente para ejecutar las actividades descritas.
</t>
    </r>
    <r>
      <rPr>
        <b/>
        <sz val="11"/>
        <color theme="1"/>
        <rFont val="Arial Narrow"/>
        <family val="2"/>
      </rPr>
      <t xml:space="preserve">
Gerencia Regional Sur Occidente</t>
    </r>
    <r>
      <rPr>
        <sz val="11"/>
        <color theme="1"/>
        <rFont val="Arial Narrow"/>
        <family val="2"/>
      </rPr>
      <t xml:space="preserve">
Se programa al funcionario según lo requiera la autoridad competente, este carga al aplicativo la diligencia de materialización de acuerdo a la protocolo de recepción de activos en sitio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</si>
  <si>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 xml:space="preserve">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Aplicativo Sigma 2.0</t>
    </r>
  </si>
  <si>
    <r>
      <rPr>
        <b/>
        <sz val="11"/>
        <color theme="1"/>
        <rFont val="Arial Narrow"/>
        <family val="2"/>
      </rPr>
      <t>Oficina Asesora de Planeación</t>
    </r>
    <r>
      <rPr>
        <sz val="11"/>
        <color theme="1"/>
        <rFont val="Arial Narrow"/>
        <family val="2"/>
      </rPr>
      <t>:
 Durante el primer trimestre no se realizó alguna capacitación relacionada con la temática propuesta</t>
    </r>
  </si>
  <si>
    <r>
      <rPr>
        <b/>
        <sz val="11"/>
        <color theme="1"/>
        <rFont val="Arial Narrow"/>
        <family val="2"/>
      </rPr>
      <t>Oficina Asesora de Planeación</t>
    </r>
    <r>
      <rPr>
        <sz val="11"/>
        <color theme="1"/>
        <rFont val="Arial Narrow"/>
        <family val="2"/>
      </rPr>
      <t xml:space="preserve">
NA</t>
    </r>
  </si>
  <si>
    <t>Nuevo Riesgo 2</t>
  </si>
  <si>
    <t>Recepción Registro</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</si>
  <si>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</si>
  <si>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</si>
  <si>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</si>
  <si>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</si>
  <si>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</si>
  <si>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</si>
  <si>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</si>
  <si>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</si>
  <si>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</si>
  <si>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 depositarios provisionales y liquidadores</t>
  </si>
  <si>
    <t>Brindar una inducción específica del cargo a los funcionarios y contratistas nuevos, socializándole sus obligaciones contractuales o funciones, las limitaciones de su rol y aspectos éticos a tener en cuenta.</t>
  </si>
  <si>
    <r>
      <rPr>
        <b/>
        <sz val="11"/>
        <color theme="1"/>
        <rFont val="Arial Narrow"/>
        <family val="2"/>
      </rPr>
      <t>GIT de Depositarios Provisionales y Liquidadores</t>
    </r>
    <r>
      <rPr>
        <sz val="11"/>
        <color theme="1"/>
        <rFont val="Arial Narrow"/>
        <family val="2"/>
      </rPr>
      <t xml:space="preserve">
En el primer trimestre de 2022, el Git de Depositarios realizó un total de 107 asignaciones (51 inmuebles; 30 sociedades activas y 26 sociedades en liquidación); 29 activos cuentan con número de resolución (23 sociedades activas y 6 en liquidación); 5 sociedades en liquidación cuentan con póliza aprobada, acta de posesión y solicitud de inscripción a cámara de comercio.</t>
    </r>
  </si>
  <si>
    <r>
      <rPr>
        <b/>
        <sz val="11"/>
        <color theme="1"/>
        <rFont val="Arial Narrow"/>
        <family val="2"/>
      </rPr>
      <t xml:space="preserve">GIT de Depositarios Provisionales y Liquidadores
</t>
    </r>
    <r>
      <rPr>
        <sz val="11"/>
        <color theme="1"/>
        <rFont val="Arial Narrow"/>
        <family val="2"/>
      </rPr>
      <t xml:space="preserve">
Base consolidada de asignaciones 
</t>
    </r>
    <r>
      <rPr>
        <b/>
        <sz val="11"/>
        <color theme="1"/>
        <rFont val="Arial Narrow"/>
        <family val="2"/>
      </rPr>
      <t xml:space="preserve">
</t>
    </r>
  </si>
  <si>
    <r>
      <rPr>
        <b/>
        <sz val="11"/>
        <color theme="1"/>
        <rFont val="Arial Narrow"/>
        <family val="2"/>
      </rPr>
      <t>Gerencia Regional Norte</t>
    </r>
    <r>
      <rPr>
        <sz val="11"/>
        <color theme="1"/>
        <rFont val="Arial Narrow"/>
        <family val="2"/>
      </rPr>
      <t xml:space="preserve"> 
Durante el primer trimestre se ha socializado la metodología de administración y el código de ética y buen gobierno al personal que ingresó. 
</t>
    </r>
    <r>
      <rPr>
        <b/>
        <sz val="11"/>
        <color theme="1"/>
        <rFont val="Arial Narrow"/>
        <family val="2"/>
      </rPr>
      <t>Gerencia Regional Sur Occidente</t>
    </r>
    <r>
      <rPr>
        <sz val="11"/>
        <color theme="1"/>
        <rFont val="Arial Narrow"/>
        <family val="2"/>
      </rPr>
      <t xml:space="preserve">
Se le asigna a cada depositario un funcionario denominado "padrino" quien realizará la capacitación y el acompañamiento al depositario provisional, y a los contratistas se les realiza un seguimiento constante a los servicios prestados.
</t>
    </r>
    <r>
      <rPr>
        <b/>
        <sz val="11"/>
        <color theme="1"/>
        <rFont val="Arial Narrow"/>
        <family val="2"/>
      </rPr>
      <t xml:space="preserve">
Gerencia de Sociedades Activas </t>
    </r>
    <r>
      <rPr>
        <sz val="11"/>
        <color theme="1"/>
        <rFont val="Arial Narrow"/>
        <family val="2"/>
      </rPr>
      <t xml:space="preserve">
En el primer trimestre del año vigente (25 de marzo) se realizó foro virtual en donde se capacitaron a los Depositarios en diferentes temas
</t>
    </r>
    <r>
      <rPr>
        <b/>
        <sz val="11"/>
        <color theme="1"/>
        <rFont val="Arial Narrow"/>
        <family val="2"/>
      </rPr>
      <t xml:space="preserve">Gerencia de Bienes Inmuebles Rurales
A los diferentes </t>
    </r>
    <r>
      <rPr>
        <sz val="11"/>
        <color theme="1"/>
        <rFont val="Arial Narrow"/>
        <family val="2"/>
      </rPr>
      <t xml:space="preserve">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individual de funciones
</t>
    </r>
    <r>
      <rPr>
        <b/>
        <sz val="11"/>
        <color theme="1"/>
        <rFont val="Arial Narrow"/>
        <family val="2"/>
      </rPr>
      <t>GIT Aseguramiento de la Información</t>
    </r>
    <r>
      <rPr>
        <sz val="11"/>
        <color theme="1"/>
        <rFont val="Arial Narrow"/>
        <family val="2"/>
      </rPr>
      <t xml:space="preserve">
No tiene funcionarios nuevos
</t>
    </r>
    <r>
      <rPr>
        <b/>
        <sz val="11"/>
        <color theme="1"/>
        <rFont val="Arial Narrow"/>
        <family val="2"/>
      </rPr>
      <t xml:space="preserve">
Oficina Asesora de Planeación: </t>
    </r>
    <r>
      <rPr>
        <sz val="11"/>
        <color theme="1"/>
        <rFont val="Arial Narrow"/>
        <family val="2"/>
      </rPr>
      <t xml:space="preserve">
La OAP capacito a dos contratistas que ingresaron para el proyecto de PRONABI, contextualizándolos del proyecto, sus obligaciones y los productos o entregables esperados
</t>
    </r>
    <r>
      <rPr>
        <b/>
        <sz val="11"/>
        <color theme="1"/>
        <rFont val="Arial Narrow"/>
        <family val="2"/>
      </rPr>
      <t>Gerencia Comercial</t>
    </r>
    <r>
      <rPr>
        <sz val="11"/>
        <color theme="1"/>
        <rFont val="Arial Narrow"/>
        <family val="2"/>
      </rPr>
      <t xml:space="preserve">
La Gerencia una vez se cuenta con personal nuevo, brinda la correspondiente capacitación sobre los temas generales y específicos de las funciones a desarrollar, sin embargo para este trimestre no se contra con personal nuevo
</t>
    </r>
    <r>
      <rPr>
        <b/>
        <sz val="11"/>
        <color theme="1"/>
        <rFont val="Arial Narrow"/>
        <family val="2"/>
      </rPr>
      <t>Gerencia de Sociedades en Liquidación</t>
    </r>
    <r>
      <rPr>
        <sz val="11"/>
        <color theme="1"/>
        <rFont val="Arial Narrow"/>
        <family val="2"/>
      </rPr>
      <t xml:space="preserve">
La GSL no realiza dicho proceso.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GIT. Depositarios Provisionales y Liquidadores: </t>
    </r>
    <r>
      <rPr>
        <sz val="11"/>
        <color theme="1"/>
        <rFont val="Arial Narrow"/>
        <family val="2"/>
      </rPr>
      <t xml:space="preserve">En el primer trimestre de la vigencia 2022, el Git de Depositarios Provisionales y Liquidadores no cuenta con ingreso de personas nuevas al equipo de trabajo
</t>
    </r>
    <r>
      <rPr>
        <b/>
        <sz val="11"/>
        <color theme="1"/>
        <rFont val="Arial Narrow"/>
        <family val="2"/>
      </rPr>
      <t xml:space="preserve">Oficina de Control Interno: </t>
    </r>
    <r>
      <rPr>
        <sz val="11"/>
        <color theme="1"/>
        <rFont val="Arial Narrow"/>
        <family val="2"/>
      </rPr>
      <t xml:space="preserve">En el periodo reportado no se ha realizado inducción a personal nuevo.
Se encuentra pendiente la vinculación de un profesional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t>
    </r>
  </si>
  <si>
    <r>
      <rPr>
        <b/>
        <sz val="11"/>
        <color theme="1"/>
        <rFont val="Arial Narrow"/>
        <family val="2"/>
      </rPr>
      <t xml:space="preserve">Gerencia Regional Norte </t>
    </r>
    <r>
      <rPr>
        <sz val="11"/>
        <color theme="1"/>
        <rFont val="Arial Narrow"/>
        <family val="2"/>
      </rPr>
      <t xml:space="preserve">
Actividad presencial
</t>
    </r>
    <r>
      <rPr>
        <b/>
        <sz val="11"/>
        <color theme="1"/>
        <rFont val="Arial Narrow"/>
        <family val="2"/>
      </rPr>
      <t>Gerencia Regional Sur Occidente</t>
    </r>
    <r>
      <rPr>
        <sz val="11"/>
        <color theme="1"/>
        <rFont val="Arial Narrow"/>
        <family val="2"/>
      </rPr>
      <t xml:space="preserve">
Aplicativo Sigma 2.0, correo electrónico
</t>
    </r>
    <r>
      <rPr>
        <b/>
        <sz val="11"/>
        <color theme="1"/>
        <rFont val="Arial Narrow"/>
        <family val="2"/>
      </rPr>
      <t>Gerencia de Sociedades Activas</t>
    </r>
    <r>
      <rPr>
        <sz val="11"/>
        <color theme="1"/>
        <rFont val="Arial Narrow"/>
        <family val="2"/>
      </rPr>
      <t xml:space="preserve"> 
Presentación expuesta en foro
</t>
    </r>
    <r>
      <rPr>
        <b/>
        <sz val="11"/>
        <color theme="1"/>
        <rFont val="Arial Narrow"/>
        <family val="2"/>
      </rPr>
      <t>Gerencia de Bienes Inmuebles Rurales</t>
    </r>
    <r>
      <rPr>
        <sz val="11"/>
        <color theme="1"/>
        <rFont val="Arial Narrow"/>
        <family val="2"/>
      </rPr>
      <t xml:space="preserve">
* Mesas de trabajo de compañeros
* Envió de correos con todos los formatos a tener presente
* Memorandos con asignación de tareas. 
</t>
    </r>
    <r>
      <rPr>
        <b/>
        <sz val="11"/>
        <color theme="1"/>
        <rFont val="Arial Narrow"/>
        <family val="2"/>
      </rPr>
      <t xml:space="preserve">
GIT Archivo y Correspondencia</t>
    </r>
    <r>
      <rPr>
        <sz val="11"/>
        <color theme="1"/>
        <rFont val="Arial Narrow"/>
        <family val="2"/>
      </rPr>
      <t xml:space="preserve">
Se deja evidencia en la siguiente ruta: \\file Server\publica\26-Gestion Documental\SAE3\Recuperado 27-04-2020\SAE3\Funciones GITAC\Funciones personal nuevo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Presidencia</t>
    </r>
    <r>
      <rPr>
        <sz val="11"/>
        <color theme="1"/>
        <rFont val="Arial Narrow"/>
        <family val="2"/>
      </rPr>
      <t xml:space="preserve">
\\file Server\publica\55 - Presidencia\SEGUIMIENTO RIESGOS</t>
    </r>
  </si>
  <si>
    <r>
      <rPr>
        <b/>
        <sz val="11"/>
        <color theme="1"/>
        <rFont val="Arial Narrow"/>
        <family val="2"/>
      </rPr>
      <t xml:space="preserve"> 
Gerencia de Sociedades en Liquidación
</t>
    </r>
    <r>
      <rPr>
        <sz val="11"/>
        <color theme="1"/>
        <rFont val="Arial Narrow"/>
        <family val="2"/>
      </rPr>
      <t xml:space="preserve">No realiza este proceso </t>
    </r>
  </si>
  <si>
    <r>
      <rPr>
        <b/>
        <sz val="11"/>
        <color theme="1"/>
        <rFont val="Arial Narrow"/>
        <family val="2"/>
      </rPr>
      <t>Gerencia de Sociedades en Liquidación</t>
    </r>
    <r>
      <rPr>
        <sz val="11"/>
        <color theme="1"/>
        <rFont val="Arial Narrow"/>
        <family val="2"/>
      </rPr>
      <t xml:space="preserve">
No Aplica</t>
    </r>
  </si>
  <si>
    <t xml:space="preserve">Delegación de evaluación de depositarios provisionales y liquidadores en pocos evaluadores o en los mismos evaluadores </t>
  </si>
  <si>
    <t>El Coordinador del GIT de depositarios provisionales y liquidadores, designará los profesionales idóneos encargados de realizar la evaluación técnica según su competencia, informándolo vía correo electrónico a la Gerencia de Contratos</t>
  </si>
  <si>
    <r>
      <rPr>
        <b/>
        <sz val="11"/>
        <color theme="1"/>
        <rFont val="Arial Narrow"/>
        <family val="2"/>
      </rPr>
      <t>GIT de Depositarios Provisionales y Liquidadores</t>
    </r>
    <r>
      <rPr>
        <sz val="11"/>
        <color theme="1"/>
        <rFont val="Arial Narrow"/>
        <family val="2"/>
      </rPr>
      <t xml:space="preserve">
Sin reporte</t>
    </r>
  </si>
  <si>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</si>
  <si>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</si>
  <si>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</si>
  <si>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Gerencia Sociedades Activas
Gerencia Sociedades en Liquidación
Gerencias de Inmuebles Urbanos
Gerencia de Inmuebles Rurales
Gerencia de Contratos</t>
  </si>
  <si>
    <r>
      <t xml:space="preserve">Gerencia de Sociedades en Liquidación
</t>
    </r>
    <r>
      <rPr>
        <sz val="11"/>
        <color theme="1"/>
        <rFont val="Arial Narrow"/>
        <family val="2"/>
      </rPr>
      <t xml:space="preserve">Convocatoria de depositarios 2022-1 llevada a cabo en el mes de abril la GSL realizo la evaluación de los aspirantes a depositarios con funciones de liquidado
</t>
    </r>
    <r>
      <rPr>
        <b/>
        <sz val="11"/>
        <color theme="1"/>
        <rFont val="Arial Narrow"/>
        <family val="2"/>
      </rPr>
      <t>Gerencia de Sociedades Activa</t>
    </r>
    <r>
      <rPr>
        <sz val="11"/>
        <color theme="1"/>
        <rFont val="Arial Narrow"/>
        <family val="2"/>
      </rPr>
      <t xml:space="preserve">s 
En la convocatoria de Depositarios 2022-1 llevada a cabo en el mes de 
marzo y abril, la Gerencia de Sociedades Activas realizó la evaluación de infraestructura tecnológica y administrativa, idoneidad y experiencia  de los aspirantes. Adicional en el sistema SIGMA 2.0. se encuentra la información de la Convocatoria y evaluaciones.
</t>
    </r>
    <r>
      <rPr>
        <b/>
        <sz val="11"/>
        <color theme="1"/>
        <rFont val="Arial Narrow"/>
        <family val="2"/>
      </rPr>
      <t xml:space="preserve">
Gerencia de Bienes Inmuebles Rurales</t>
    </r>
    <r>
      <rPr>
        <sz val="11"/>
        <color theme="1"/>
        <rFont val="Arial Narrow"/>
        <family val="2"/>
      </rPr>
      <t xml:space="preserve">
* Se realiza la  verificación de la documentación aportada por el aspirante a depositario que la información cumpla con los términos de referencia tales como, expedición de RAA, experiencia relacionada con el tema, # de activos administrados, entre otros. 
* Se verifica el numero de activos administrados rurales y urbanos con sus respectivos soportes. 
*Durante el primer trimestre del año 2022, la gerencia participo como equipo evaluador de los requisitos documentales para convocatoria vigente de depositarios para inmuebles rurales y urbanos, se realizo la evaluación a 80 postulados para depositarios
</t>
    </r>
    <r>
      <rPr>
        <b/>
        <sz val="11"/>
        <color theme="1"/>
        <rFont val="Arial Narrow"/>
        <family val="2"/>
      </rPr>
      <t xml:space="preserve">
Gerencia de Bienes Inmuebles Urbanos</t>
    </r>
    <r>
      <rPr>
        <sz val="11"/>
        <color theme="1"/>
        <rFont val="Arial Narrow"/>
        <family val="2"/>
      </rPr>
      <t xml:space="preserve">
Se evalúan los depositarios en las convocatorias conforme los lineamientos</t>
    </r>
  </si>
  <si>
    <r>
      <rPr>
        <b/>
        <sz val="11"/>
        <color theme="1"/>
        <rFont val="Arial Narrow"/>
        <family val="2"/>
      </rPr>
      <t>Gerencia de Sociedades en Liquidación</t>
    </r>
    <r>
      <rPr>
        <sz val="11"/>
        <color theme="1"/>
        <rFont val="Arial Narrow"/>
        <family val="2"/>
      </rPr>
      <t xml:space="preserve">
Pendiente 
</t>
    </r>
    <r>
      <rPr>
        <b/>
        <sz val="11"/>
        <color theme="1"/>
        <rFont val="Arial Narrow"/>
        <family val="2"/>
      </rPr>
      <t xml:space="preserve">
Gerencia de Sociedades Activas</t>
    </r>
    <r>
      <rPr>
        <sz val="11"/>
        <color theme="1"/>
        <rFont val="Arial Narrow"/>
        <family val="2"/>
      </rPr>
      <t xml:space="preserve"> 
Soportes de evaluación a los aspirantes
</t>
    </r>
    <r>
      <rPr>
        <b/>
        <sz val="11"/>
        <color theme="1"/>
        <rFont val="Arial Narrow"/>
        <family val="2"/>
      </rPr>
      <t>Gerencia de Bienes Inmuebles Rurales</t>
    </r>
    <r>
      <rPr>
        <sz val="11"/>
        <color theme="1"/>
        <rFont val="Arial Narrow"/>
        <family val="2"/>
      </rPr>
      <t xml:space="preserve">
Matriz de seguimiento con los datos del aspirante ( cumple o no cumple) link en la intranet convocatoria 01 2022</t>
    </r>
  </si>
  <si>
    <t>Gerencia de Talento Humano
Sin reporte</t>
  </si>
  <si>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</si>
  <si>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</si>
  <si>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 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</si>
  <si>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Finalizado</t>
  </si>
  <si>
    <r>
      <t xml:space="preserve">Gerencia de Sociedades en Liquidación
</t>
    </r>
    <r>
      <rPr>
        <sz val="11"/>
        <color theme="1"/>
        <rFont val="Arial Narrow"/>
        <family val="2"/>
      </rPr>
      <t>La gerente de GSL designo a 4 profesionales para realizar dicha actividad de validación de aspirante</t>
    </r>
  </si>
  <si>
    <r>
      <rPr>
        <b/>
        <sz val="11"/>
        <color theme="1"/>
        <rFont val="Arial Narrow"/>
        <family val="2"/>
      </rPr>
      <t>Gerencia de Sociedades en Liquidación</t>
    </r>
    <r>
      <rPr>
        <sz val="11"/>
        <color theme="1"/>
        <rFont val="Arial Narrow"/>
        <family val="2"/>
      </rPr>
      <t xml:space="preserve">
\\file Server\publica\31-Sociedades en Liquidación\24. INDICADORES DE GESTIÓN\INDICADORES RIESGOS 2022\T1</t>
    </r>
  </si>
  <si>
    <t>Sin Iniciar</t>
  </si>
  <si>
    <r>
      <rPr>
        <b/>
        <sz val="11"/>
        <color theme="1"/>
        <rFont val="Arial Narrow"/>
        <family val="2"/>
      </rPr>
      <t>Gerencia Comercial</t>
    </r>
    <r>
      <rPr>
        <sz val="11"/>
        <color theme="1"/>
        <rFont val="Arial Narrow"/>
        <family val="2"/>
      </rPr>
      <t xml:space="preserve">
Teniendo en cuenta la entrada en vigencia de la ley de garantías, para el primer trimestre no se pudo suscribir contrato para verificación de antecedentes de los posibles arrendatarios de SAE, la supervisión para este contrato se solicita que este en cabeza de las regionales por cuanto son quienes realizan la verificación o consulta de las diferentes plataformas para el arrendamiento de los inmuebles de SAE</t>
    </r>
  </si>
  <si>
    <r>
      <rPr>
        <b/>
        <sz val="11"/>
        <color theme="1"/>
        <rFont val="Arial Narrow"/>
        <family val="2"/>
      </rPr>
      <t>Gerencia Comercial</t>
    </r>
    <r>
      <rPr>
        <sz val="11"/>
        <color theme="1"/>
        <rFont val="Arial Narrow"/>
        <family val="2"/>
      </rPr>
      <t xml:space="preserve">
NA</t>
    </r>
  </si>
  <si>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</si>
  <si>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</si>
  <si>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</si>
  <si>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</si>
  <si>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</si>
  <si>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</si>
  <si>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Nuevo Riesgo 3</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</si>
  <si>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</si>
  <si>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</si>
  <si>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</si>
  <si>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</si>
  <si>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</si>
  <si>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</si>
  <si>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</si>
  <si>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Gerencia de Sociedades Activas 
Gerencia de Sociedades en Liquidación</t>
  </si>
  <si>
    <r>
      <rPr>
        <b/>
        <sz val="11"/>
        <color theme="1"/>
        <rFont val="Arial Narrow"/>
        <family val="2"/>
      </rPr>
      <t>Gerencia de Sociedades en Liquidación</t>
    </r>
    <r>
      <rPr>
        <sz val="11"/>
        <color theme="1"/>
        <rFont val="Arial Narrow"/>
        <family val="2"/>
      </rPr>
      <t xml:space="preserve">
No se ha realizado la convocatoria para revisores fiscales
</t>
    </r>
    <r>
      <rPr>
        <b/>
        <sz val="11"/>
        <color theme="1"/>
        <rFont val="Arial Narrow"/>
        <family val="2"/>
      </rPr>
      <t xml:space="preserve">Gerencia de Sociedades Activas </t>
    </r>
    <r>
      <rPr>
        <sz val="11"/>
        <color theme="1"/>
        <rFont val="Arial Narrow"/>
        <family val="2"/>
      </rPr>
      <t xml:space="preserve">
En el primer trimestre de 2022 no hubo convocatoria para revisores fiscales
</t>
    </r>
    <r>
      <rPr>
        <b/>
        <sz val="11"/>
        <color theme="1"/>
        <rFont val="Arial Narrow"/>
        <family val="2"/>
      </rPr>
      <t xml:space="preserve">
Oficina de Gestión de la Información</t>
    </r>
    <r>
      <rPr>
        <sz val="11"/>
        <color theme="1"/>
        <rFont val="Arial Narrow"/>
        <family val="2"/>
      </rPr>
      <t xml:space="preserve">
Durante el primer trimestre  se realizaron capacitaciones internas en la OGI de los temas relacionados con la mesa de ayuda al personal de soporte técnico.</t>
    </r>
  </si>
  <si>
    <r>
      <rPr>
        <b/>
        <sz val="11"/>
        <color theme="1"/>
        <rFont val="Arial Narrow"/>
        <family val="2"/>
      </rPr>
      <t xml:space="preserve"> Gerencia de Sociedades en Liquidación</t>
    </r>
    <r>
      <rPr>
        <sz val="11"/>
        <color theme="1"/>
        <rFont val="Arial Narrow"/>
        <family val="2"/>
      </rPr>
      <t xml:space="preserve">
No Aplica
</t>
    </r>
    <r>
      <rPr>
        <b/>
        <sz val="11"/>
        <color theme="1"/>
        <rFont val="Arial Narrow"/>
        <family val="2"/>
      </rPr>
      <t xml:space="preserve">
Gerencia de Sociedades Activas</t>
    </r>
    <r>
      <rPr>
        <sz val="11"/>
        <color theme="1"/>
        <rFont val="Arial Narrow"/>
        <family val="2"/>
      </rPr>
      <t xml:space="preserve"> 
NA
</t>
    </r>
    <r>
      <rPr>
        <b/>
        <sz val="11"/>
        <color theme="1"/>
        <rFont val="Arial Narrow"/>
        <family val="2"/>
      </rPr>
      <t xml:space="preserve">
Oficina de Gestión de la Información
</t>
    </r>
    <r>
      <rPr>
        <sz val="11"/>
        <color theme="1"/>
        <rFont val="Arial Narrow"/>
        <family val="2"/>
      </rPr>
      <t xml:space="preserve">\file Server\Publica1\39 - Oficina OGI\Seguridad\Dneme\2022\Plan de Acción\Mesas Trabajo Internas
</t>
    </r>
  </si>
  <si>
    <t>En Curso</t>
  </si>
  <si>
    <r>
      <rPr>
        <b/>
        <sz val="11"/>
        <color theme="1"/>
        <rFont val="Arial Narrow"/>
        <family val="2"/>
      </rPr>
      <t>Gerencia de Sociedades en Liquidación</t>
    </r>
    <r>
      <rPr>
        <sz val="11"/>
        <color theme="1"/>
        <rFont val="Arial Narrow"/>
        <family val="2"/>
      </rPr>
      <t xml:space="preserve">
No se ha realizado la convocatoria para revisores fiscales
</t>
    </r>
    <r>
      <rPr>
        <b/>
        <sz val="11"/>
        <color theme="1"/>
        <rFont val="Arial Narrow"/>
        <family val="2"/>
      </rPr>
      <t xml:space="preserve">
Gerencia Regional Norte</t>
    </r>
    <r>
      <rPr>
        <sz val="11"/>
        <color theme="1"/>
        <rFont val="Arial Narrow"/>
        <family val="2"/>
      </rPr>
      <t xml:space="preserve"> 
Durante el primer trimestre se ha socializado la metodología de administración y el código de ética y buen gobierno al personal que ingresó. 
</t>
    </r>
    <r>
      <rPr>
        <b/>
        <sz val="11"/>
        <color theme="1"/>
        <rFont val="Arial Narrow"/>
        <family val="2"/>
      </rPr>
      <t xml:space="preserve">Gerencia de Sociedades Activas </t>
    </r>
    <r>
      <rPr>
        <sz val="11"/>
        <color theme="1"/>
        <rFont val="Arial Narrow"/>
        <family val="2"/>
      </rPr>
      <t xml:space="preserve">
En el primer trimestre de 2022 no hubo convocatoria para revisores fiscales
</t>
    </r>
    <r>
      <rPr>
        <b/>
        <sz val="11"/>
        <color theme="1"/>
        <rFont val="Arial Narrow"/>
        <family val="2"/>
      </rPr>
      <t>Gerencia de Bienes Inmuebles Rurales</t>
    </r>
    <r>
      <rPr>
        <sz val="11"/>
        <color theme="1"/>
        <rFont val="Arial Narrow"/>
        <family val="2"/>
      </rPr>
      <t xml:space="preserve">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t>
    </r>
    <r>
      <rPr>
        <b/>
        <sz val="11"/>
        <color theme="1"/>
        <rFont val="Arial Narrow"/>
        <family val="2"/>
      </rPr>
      <t xml:space="preserve">
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individual de funciones
</t>
    </r>
    <r>
      <rPr>
        <b/>
        <sz val="11"/>
        <color theme="1"/>
        <rFont val="Arial Narrow"/>
        <family val="2"/>
      </rPr>
      <t>GIT Aseguramiento de la Información</t>
    </r>
    <r>
      <rPr>
        <sz val="11"/>
        <color theme="1"/>
        <rFont val="Arial Narrow"/>
        <family val="2"/>
      </rPr>
      <t xml:space="preserve">
No tiene funcionarios nuevos
</t>
    </r>
    <r>
      <rPr>
        <b/>
        <sz val="11"/>
        <color theme="1"/>
        <rFont val="Arial Narrow"/>
        <family val="2"/>
      </rPr>
      <t xml:space="preserve">Oficina Asesora de Planeación: </t>
    </r>
    <r>
      <rPr>
        <sz val="11"/>
        <color theme="1"/>
        <rFont val="Arial Narrow"/>
        <family val="2"/>
      </rPr>
      <t xml:space="preserve">
La OAP capacito a dos contratistas que ingresaron para el proyecto de PRONABI, contextualizándolos del proyecto, sus obligaciones y los productos o entregables esperados
</t>
    </r>
    <r>
      <rPr>
        <b/>
        <sz val="11"/>
        <color theme="1"/>
        <rFont val="Arial Narrow"/>
        <family val="2"/>
      </rPr>
      <t>Gerencia Comercial</t>
    </r>
    <r>
      <rPr>
        <sz val="11"/>
        <color theme="1"/>
        <rFont val="Arial Narrow"/>
        <family val="2"/>
      </rPr>
      <t xml:space="preserve">
La Gerencia una vez se cuenta con personal nuevo, brinda la correspondiente capacitación sobre los temas generales y específicos de las funciones a desarrollar, sin embargo para este trimestre no se contra con personal nuevo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Gerencia de Inmuebles Urbanos:</t>
    </r>
    <r>
      <rPr>
        <sz val="11"/>
        <color theme="1"/>
        <rFont val="Arial Narrow"/>
        <family val="2"/>
      </rPr>
      <t xml:space="preserve"> el proceso no está a cargo de esta gerencia.
</t>
    </r>
    <r>
      <rPr>
        <b/>
        <sz val="11"/>
        <color theme="1"/>
        <rFont val="Arial Narrow"/>
        <family val="2"/>
      </rPr>
      <t xml:space="preserve">
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GIT. Depositarios Provisionales y Liquidadores:</t>
    </r>
    <r>
      <rPr>
        <sz val="11"/>
        <color theme="1"/>
        <rFont val="Arial Narrow"/>
        <family val="2"/>
      </rPr>
      <t xml:space="preserve"> En el primer trimestre de la vigencia 2022, el Git de Depositarios Provisionales y Liquidadores no cuenta con ingreso de personas nuevas al equipo de trabajo
</t>
    </r>
    <r>
      <rPr>
        <b/>
        <sz val="11"/>
        <color theme="1"/>
        <rFont val="Arial Narrow"/>
        <family val="2"/>
      </rPr>
      <t>Oficina de Control Interno</t>
    </r>
    <r>
      <rPr>
        <sz val="11"/>
        <color theme="1"/>
        <rFont val="Arial Narrow"/>
        <family val="2"/>
      </rPr>
      <t xml:space="preserve">: En el periodo reportado no se ha realizado inducción a personal nuevo.
Se encuentra pendiente la vinculación de un profesional
</t>
    </r>
    <r>
      <rPr>
        <b/>
        <sz val="11"/>
        <color theme="1"/>
        <rFont val="Arial Narrow"/>
        <family val="2"/>
      </rPr>
      <t>Oficina de Gestión de la Información</t>
    </r>
    <r>
      <rPr>
        <sz val="11"/>
        <color theme="1"/>
        <rFont val="Arial Narrow"/>
        <family val="2"/>
      </rPr>
      <t xml:space="preserve">
Durante el primer trimestre  se realizaron capacitaciones internas en la OGI de los temas relacionados con la mesa de ayuda al personal de soporte técnico.
</t>
    </r>
    <r>
      <rPr>
        <b/>
        <sz val="11"/>
        <color theme="1"/>
        <rFont val="Arial Narrow"/>
        <family val="2"/>
      </rPr>
      <t xml:space="preserve">
Presidencia
</t>
    </r>
    <r>
      <rPr>
        <sz val="11"/>
        <color theme="1"/>
        <rFont val="Arial Narrow"/>
        <family val="2"/>
      </rPr>
      <t xml:space="preserve">Cada vez que ingresa un funcionario nuevo al área, se realiza el respectivo proceso de capacitación de los temas generales y específicos a desempeñar.
</t>
    </r>
    <r>
      <rPr>
        <b/>
        <sz val="11"/>
        <color theme="1"/>
        <rFont val="Arial Narrow"/>
        <family val="2"/>
      </rPr>
      <t>Gerencia Regional Sur Occidente</t>
    </r>
    <r>
      <rPr>
        <sz val="11"/>
        <color theme="1"/>
        <rFont val="Arial Narrow"/>
        <family val="2"/>
      </rPr>
      <t xml:space="preserve">
Se le asigna a cada depositario un funcionario denominado "padrino" quien realizará la capacitación y el acompañamiento al depositario provisional</t>
    </r>
  </si>
  <si>
    <r>
      <rPr>
        <b/>
        <sz val="11"/>
        <color theme="1"/>
        <rFont val="Arial Narrow"/>
        <family val="2"/>
      </rPr>
      <t xml:space="preserve"> Gerencia de Sociedades en Liquidación</t>
    </r>
    <r>
      <rPr>
        <sz val="11"/>
        <color theme="1"/>
        <rFont val="Arial Narrow"/>
        <family val="2"/>
      </rPr>
      <t xml:space="preserve">
No Aplica
</t>
    </r>
    <r>
      <rPr>
        <b/>
        <sz val="11"/>
        <color theme="1"/>
        <rFont val="Arial Narrow"/>
        <family val="2"/>
      </rPr>
      <t xml:space="preserve">
Gerencia Regional Norte</t>
    </r>
    <r>
      <rPr>
        <sz val="11"/>
        <color theme="1"/>
        <rFont val="Arial Narrow"/>
        <family val="2"/>
      </rPr>
      <t xml:space="preserve"> 
Actividad presencial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27-04-2020\SAE3\Funciones GITAC\Funciones personal nuevo
</t>
    </r>
    <r>
      <rPr>
        <b/>
        <sz val="11"/>
        <color theme="1"/>
        <rFont val="Arial Narrow"/>
        <family val="2"/>
      </rPr>
      <t>GIT Aseguramiento de la Información</t>
    </r>
    <r>
      <rPr>
        <sz val="11"/>
        <color theme="1"/>
        <rFont val="Arial Narrow"/>
        <family val="2"/>
      </rPr>
      <t xml:space="preserve">
No tiene funcionarios nuevos
</t>
    </r>
    <r>
      <rPr>
        <b/>
        <sz val="11"/>
        <color theme="1"/>
        <rFont val="Arial Narrow"/>
        <family val="2"/>
      </rPr>
      <t>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 xml:space="preserve">Oficina de Gestión de la Información: </t>
    </r>
    <r>
      <rPr>
        <sz val="11"/>
        <color theme="1"/>
        <rFont val="Arial Narrow"/>
        <family val="2"/>
      </rPr>
      <t xml:space="preserve"> \\file Server\Publica1\39 - Oficina OGI\Seguridad\Dneme\2022\Plan de Acción\Mesas Trabajo Internas
</t>
    </r>
    <r>
      <rPr>
        <b/>
        <sz val="11"/>
        <color theme="1"/>
        <rFont val="Arial Narrow"/>
        <family val="2"/>
      </rPr>
      <t>Presidencia</t>
    </r>
    <r>
      <rPr>
        <sz val="11"/>
        <color theme="1"/>
        <rFont val="Arial Narrow"/>
        <family val="2"/>
      </rPr>
      <t xml:space="preserve">
\\file Server\publica\55 - Presidencia\SEGUIMIENTO RIESGOS
</t>
    </r>
    <r>
      <rPr>
        <b/>
        <sz val="11"/>
        <color theme="1"/>
        <rFont val="Arial Narrow"/>
        <family val="2"/>
      </rPr>
      <t xml:space="preserve">
Gerencia Regional Sur Occidente
</t>
    </r>
    <r>
      <rPr>
        <sz val="11"/>
        <color theme="1"/>
        <rFont val="Arial Narrow"/>
        <family val="2"/>
      </rPr>
      <t>Aplicativo Sigma 2.0, correo electrónico</t>
    </r>
  </si>
  <si>
    <r>
      <rPr>
        <b/>
        <sz val="11"/>
        <color theme="1"/>
        <rFont val="Arial Narrow"/>
        <family val="2"/>
      </rPr>
      <t>Gerencia de Sociedades Activas</t>
    </r>
    <r>
      <rPr>
        <sz val="11"/>
        <color theme="1"/>
        <rFont val="Arial Narrow"/>
        <family val="2"/>
      </rPr>
      <t xml:space="preserve">
No se materializa el riesgo puesto que en el primer trimestre no hubo convocatoria de revisores fiscales para la Gerencia de Sociedades Activas.
</t>
    </r>
    <r>
      <rPr>
        <b/>
        <sz val="11"/>
        <color theme="1"/>
        <rFont val="Arial Narrow"/>
        <family val="2"/>
      </rPr>
      <t>Gerencia de Sociedades en Liquidación</t>
    </r>
    <r>
      <rPr>
        <sz val="11"/>
        <color theme="1"/>
        <rFont val="Arial Narrow"/>
        <family val="2"/>
      </rPr>
      <t xml:space="preserve">
Sin materialización</t>
    </r>
  </si>
  <si>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</si>
  <si>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</si>
  <si>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r>
      <rPr>
        <b/>
        <sz val="11"/>
        <color theme="1"/>
        <rFont val="Arial Narrow"/>
        <family val="2"/>
      </rPr>
      <t xml:space="preserve"> Gerencia de Sociedades en Liquidación</t>
    </r>
    <r>
      <rPr>
        <sz val="11"/>
        <color theme="1"/>
        <rFont val="Arial Narrow"/>
        <family val="2"/>
      </rPr>
      <t xml:space="preserve">
La gerente de GSL designo a 4 profesionales para realizar dicha actividad de validación de aspirantes
</t>
    </r>
    <r>
      <rPr>
        <b/>
        <sz val="11"/>
        <color theme="1"/>
        <rFont val="Arial Narrow"/>
        <family val="2"/>
      </rPr>
      <t xml:space="preserve">Gerencia de Sociedades Activas </t>
    </r>
    <r>
      <rPr>
        <sz val="11"/>
        <color theme="1"/>
        <rFont val="Arial Narrow"/>
        <family val="2"/>
      </rPr>
      <t xml:space="preserve">
El Gerente de Sociedades Activas designa mediante correo electrónico a 6 funcionarios para realizar la evaluación de Depositarios convocatoria 2022-1.</t>
    </r>
  </si>
  <si>
    <r>
      <rPr>
        <b/>
        <sz val="11"/>
        <color theme="1"/>
        <rFont val="Arial Narrow"/>
        <family val="2"/>
      </rPr>
      <t xml:space="preserve"> Gerencia de Sociedades en Liquidación</t>
    </r>
    <r>
      <rPr>
        <sz val="11"/>
        <color theme="1"/>
        <rFont val="Arial Narrow"/>
        <family val="2"/>
      </rPr>
      <t xml:space="preserve">
\\file Server\publica\31-Sociedades en Liquidación\24. INDICADORES DE GESTIÓN\INDICADORES RIESGOS 2022\T1
</t>
    </r>
    <r>
      <rPr>
        <b/>
        <sz val="11"/>
        <color theme="1"/>
        <rFont val="Arial Narrow"/>
        <family val="2"/>
      </rPr>
      <t xml:space="preserve">Gerencia de Sociedades Activas </t>
    </r>
    <r>
      <rPr>
        <sz val="11"/>
        <color theme="1"/>
        <rFont val="Arial Narrow"/>
        <family val="2"/>
      </rPr>
      <t xml:space="preserve">
Correo de asignación
</t>
    </r>
  </si>
  <si>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</si>
  <si>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</si>
  <si>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r>
      <rPr>
        <b/>
        <sz val="11"/>
        <color theme="1"/>
        <rFont val="Arial Narrow"/>
        <family val="2"/>
      </rPr>
      <t xml:space="preserve"> Gerencia de Sociedades en Liquidación</t>
    </r>
    <r>
      <rPr>
        <sz val="11"/>
        <color theme="1"/>
        <rFont val="Arial Narrow"/>
        <family val="2"/>
      </rPr>
      <t xml:space="preserve">
Esta actividad no es realizada por la GSL, esta función recae sobre otras áreas de la SAE
</t>
    </r>
    <r>
      <rPr>
        <b/>
        <sz val="11"/>
        <color theme="1"/>
        <rFont val="Arial Narrow"/>
        <family val="2"/>
      </rPr>
      <t xml:space="preserve">
Gerencia de Sociedades Activas </t>
    </r>
    <r>
      <rPr>
        <sz val="11"/>
        <color theme="1"/>
        <rFont val="Arial Narrow"/>
        <family val="2"/>
      </rPr>
      <t xml:space="preserve">
No realizó verificación de requisitos técnicos, Jurídicos y Financieros toda vez que no hubo convocatoria en el primer trimestre.</t>
    </r>
  </si>
  <si>
    <r>
      <rPr>
        <b/>
        <sz val="11"/>
        <color theme="1"/>
        <rFont val="Arial Narrow"/>
        <family val="2"/>
      </rPr>
      <t xml:space="preserve"> Gerencia de Sociedades en Liquidación</t>
    </r>
    <r>
      <rPr>
        <sz val="11"/>
        <color theme="1"/>
        <rFont val="Arial Narrow"/>
        <family val="2"/>
      </rPr>
      <t xml:space="preserve">
No Aplica
</t>
    </r>
    <r>
      <rPr>
        <b/>
        <sz val="11"/>
        <color theme="1"/>
        <rFont val="Arial Narrow"/>
        <family val="2"/>
      </rPr>
      <t xml:space="preserve">Gerencia de Sociedades Activas </t>
    </r>
    <r>
      <rPr>
        <sz val="11"/>
        <color theme="1"/>
        <rFont val="Arial Narrow"/>
        <family val="2"/>
      </rPr>
      <t xml:space="preserve">
NA</t>
    </r>
  </si>
  <si>
    <r>
      <rPr>
        <b/>
        <sz val="11"/>
        <color theme="1"/>
        <rFont val="Arial Narrow"/>
        <family val="2"/>
      </rPr>
      <t>Gerencia de Talento Humano</t>
    </r>
    <r>
      <rPr>
        <sz val="11"/>
        <color theme="1"/>
        <rFont val="Arial Narrow"/>
        <family val="2"/>
      </rPr>
      <t xml:space="preserve">
Sin reporte</t>
    </r>
  </si>
  <si>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</si>
  <si>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</si>
  <si>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r>
      <rPr>
        <b/>
        <sz val="11"/>
        <color theme="1"/>
        <rFont val="Arial Narrow"/>
        <family val="2"/>
      </rPr>
      <t xml:space="preserve"> Gerencia de Sociedades en Liquidación</t>
    </r>
    <r>
      <rPr>
        <sz val="11"/>
        <color theme="1"/>
        <rFont val="Arial Narrow"/>
        <family val="2"/>
      </rPr>
      <t xml:space="preserve">
Esta actividad no es realizada por la GSL, esta función recae sobre otras áreas de la SAE
</t>
    </r>
    <r>
      <rPr>
        <b/>
        <sz val="11"/>
        <color theme="1"/>
        <rFont val="Arial Narrow"/>
        <family val="2"/>
      </rPr>
      <t xml:space="preserve">
Gerencia de Sociedades Activas </t>
    </r>
    <r>
      <rPr>
        <sz val="11"/>
        <color theme="1"/>
        <rFont val="Arial Narrow"/>
        <family val="2"/>
      </rPr>
      <t xml:space="preserve">
No realizó verificación de antecedentes de participantes toda vez que esta actividad la realiza otra área de la entidad.</t>
    </r>
  </si>
  <si>
    <r>
      <rPr>
        <b/>
        <sz val="11"/>
        <color theme="1"/>
        <rFont val="Arial Narrow"/>
        <family val="2"/>
      </rPr>
      <t xml:space="preserve"> Gerencia de Sociedades en Liquidación</t>
    </r>
    <r>
      <rPr>
        <sz val="11"/>
        <color theme="1"/>
        <rFont val="Arial Narrow"/>
        <family val="2"/>
      </rPr>
      <t xml:space="preserve">
No Aplica
</t>
    </r>
    <r>
      <rPr>
        <b/>
        <sz val="11"/>
        <color theme="1"/>
        <rFont val="Arial Narrow"/>
        <family val="2"/>
      </rPr>
      <t xml:space="preserve">
Gerencia de Sociedades Activas</t>
    </r>
    <r>
      <rPr>
        <sz val="11"/>
        <color theme="1"/>
        <rFont val="Arial Narrow"/>
        <family val="2"/>
      </rPr>
      <t xml:space="preserve"> 
NA</t>
    </r>
  </si>
  <si>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</si>
  <si>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</si>
  <si>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r>
      <rPr>
        <b/>
        <sz val="11"/>
        <color theme="1"/>
        <rFont val="Arial Narrow"/>
        <family val="2"/>
      </rPr>
      <t xml:space="preserve"> Gerencia de Sociedades en Liquidación</t>
    </r>
    <r>
      <rPr>
        <sz val="11"/>
        <color theme="1"/>
        <rFont val="Arial Narrow"/>
        <family val="2"/>
      </rPr>
      <t xml:space="preserve">
Pendiente 
</t>
    </r>
    <r>
      <rPr>
        <b/>
        <sz val="11"/>
        <color theme="1"/>
        <rFont val="Arial Narrow"/>
        <family val="2"/>
      </rPr>
      <t xml:space="preserve">Gerencia de Sociedades Activas </t>
    </r>
    <r>
      <rPr>
        <sz val="11"/>
        <color theme="1"/>
        <rFont val="Arial Narrow"/>
        <family val="2"/>
      </rPr>
      <t xml:space="preserve">
No realizó verificación de observaciones de la ciudadanía frente a los aspirantes toda vez que esta actividad la realiza otra área de la entidad. Adicional en el primer trimestre no hubo convocatoria para revisores fiscales.</t>
    </r>
  </si>
  <si>
    <r>
      <rPr>
        <b/>
        <sz val="11"/>
        <color theme="1"/>
        <rFont val="Arial Narrow"/>
        <family val="2"/>
      </rPr>
      <t xml:space="preserve"> Gerencia de Sociedades en Liquidación</t>
    </r>
    <r>
      <rPr>
        <sz val="11"/>
        <color theme="1"/>
        <rFont val="Arial Narrow"/>
        <family val="2"/>
      </rPr>
      <t xml:space="preserve">
No Aplica
</t>
    </r>
    <r>
      <rPr>
        <b/>
        <sz val="11"/>
        <color theme="1"/>
        <rFont val="Arial Narrow"/>
        <family val="2"/>
      </rPr>
      <t xml:space="preserve">
Gerencia de Sociedades Activas </t>
    </r>
    <r>
      <rPr>
        <sz val="11"/>
        <color theme="1"/>
        <rFont val="Arial Narrow"/>
        <family val="2"/>
      </rPr>
      <t xml:space="preserve">
NA</t>
    </r>
  </si>
  <si>
    <t>Nuevo Riesgo 4</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</si>
  <si>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</si>
  <si>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</si>
  <si>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</si>
  <si>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</si>
  <si>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</si>
  <si>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</si>
  <si>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</si>
  <si>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</si>
  <si>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</si>
  <si>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</si>
  <si>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r>
      <rPr>
        <b/>
        <sz val="11"/>
        <color theme="1"/>
        <rFont val="Arial Narrow"/>
        <family val="2"/>
      </rPr>
      <t>Gerencia Regional Centro Oriente</t>
    </r>
    <r>
      <rPr>
        <sz val="11"/>
        <color theme="1"/>
        <rFont val="Arial Narrow"/>
        <family val="2"/>
      </rPr>
      <t xml:space="preserve">
Se realiza la programación de entregas de inmuebles a los depositarios mediante acta o resolución dejando claro al funcionario que cualquier anomalía o indebida actuación por parte del funcionario en donde se evidencia un favorecimiento u omisión será reportada a la Oficina de Contro interno y a la Gerencia de Talento Humano como falta grave o mala conducta incumpliendo el Código de Ética de la entidad. 
</t>
    </r>
    <r>
      <rPr>
        <b/>
        <sz val="11"/>
        <color theme="1"/>
        <rFont val="Arial Narrow"/>
        <family val="2"/>
      </rPr>
      <t xml:space="preserve">
Gerencia Regional Norte </t>
    </r>
    <r>
      <rPr>
        <sz val="11"/>
        <color theme="1"/>
        <rFont val="Arial Narrow"/>
        <family val="2"/>
      </rPr>
      <t xml:space="preserve">
Durante el primer trimestre, el profesional delegado contrasta el informe diagnostico de activos contra lo evidenciado en las visitas de inspección y diligencias de entrega. 
</t>
    </r>
    <r>
      <rPr>
        <b/>
        <sz val="11"/>
        <color theme="1"/>
        <rFont val="Arial Narrow"/>
        <family val="2"/>
      </rPr>
      <t xml:space="preserve">
Gerencia Regional Sur Occidente</t>
    </r>
    <r>
      <rPr>
        <sz val="11"/>
        <color theme="1"/>
        <rFont val="Arial Narrow"/>
        <family val="2"/>
      </rPr>
      <t xml:space="preserve">
El funcionario revisa en el aplicativo que el cargue y el diligenciamiento del diagnostico y visita inicial este de manera correcta
</t>
    </r>
    <r>
      <rPr>
        <b/>
        <sz val="11"/>
        <color theme="1"/>
        <rFont val="Arial Narrow"/>
        <family val="2"/>
      </rPr>
      <t xml:space="preserve">
Oficina de Gestión de la Información</t>
    </r>
    <r>
      <rPr>
        <sz val="11"/>
        <color theme="1"/>
        <rFont val="Arial Narrow"/>
        <family val="2"/>
      </rPr>
      <t xml:space="preserve">
Durante el primer trimestre  se realizaron capacitaciones internas en la OGI de los temas relacionados con la mesa de ayuda al personal de soporte técnico.
</t>
    </r>
  </si>
  <si>
    <r>
      <rPr>
        <b/>
        <sz val="11"/>
        <color theme="1"/>
        <rFont val="Arial Narrow"/>
        <family val="2"/>
      </rPr>
      <t>Gerencia Regional Centro Oriente</t>
    </r>
    <r>
      <rPr>
        <sz val="11"/>
        <color theme="1"/>
        <rFont val="Arial Narrow"/>
        <family val="2"/>
      </rPr>
      <t xml:space="preserve">
Reuniones semanales con en cronograma de entregas mediante el aplicativo Teams, Correo electrónico enviado y grupo de WhatsApp creado para entregas.
</t>
    </r>
    <r>
      <rPr>
        <b/>
        <sz val="11"/>
        <color theme="1"/>
        <rFont val="Arial Narrow"/>
        <family val="2"/>
      </rPr>
      <t xml:space="preserve">Gerencia Regional Norte </t>
    </r>
    <r>
      <rPr>
        <sz val="11"/>
        <color theme="1"/>
        <rFont val="Arial Narrow"/>
        <family val="2"/>
      </rPr>
      <t xml:space="preserve">
Visitas cargadas en SIGMA 1.5
</t>
    </r>
    <r>
      <rPr>
        <b/>
        <sz val="11"/>
        <color theme="1"/>
        <rFont val="Arial Narrow"/>
        <family val="2"/>
      </rPr>
      <t xml:space="preserve">
Gerencia Regional Sur Occidente</t>
    </r>
    <r>
      <rPr>
        <sz val="11"/>
        <color theme="1"/>
        <rFont val="Arial Narrow"/>
        <family val="2"/>
      </rPr>
      <t xml:space="preserve">
Aplicativo Sigma 2.0
</t>
    </r>
    <r>
      <rPr>
        <b/>
        <sz val="11"/>
        <color theme="1"/>
        <rFont val="Arial Narrow"/>
        <family val="2"/>
      </rPr>
      <t xml:space="preserve">
Oficina de Gestión de la Información</t>
    </r>
    <r>
      <rPr>
        <sz val="11"/>
        <color theme="1"/>
        <rFont val="Arial Narrow"/>
        <family val="2"/>
      </rPr>
      <t xml:space="preserve">
\\file Server\Publica1\39 - Oficina OGI\Seguridad\Dneme\2022\Plan de Acción\Mesas Trabajo Internas
</t>
    </r>
  </si>
  <si>
    <r>
      <rPr>
        <b/>
        <sz val="11"/>
        <color theme="1"/>
        <rFont val="Arial Narrow"/>
        <family val="2"/>
      </rPr>
      <t>Gerencia de Sociedades en Liquidación</t>
    </r>
    <r>
      <rPr>
        <sz val="11"/>
        <color theme="1"/>
        <rFont val="Arial Narrow"/>
        <family val="2"/>
      </rPr>
      <t xml:space="preserve">
Se remiten cartilla informativa para el correcto uso de los aplicativos por parte del liquidador
</t>
    </r>
    <r>
      <rPr>
        <b/>
        <sz val="11"/>
        <color theme="1"/>
        <rFont val="Arial Narrow"/>
        <family val="2"/>
      </rPr>
      <t>Gerencia Regional Centro Oriente</t>
    </r>
    <r>
      <rPr>
        <sz val="11"/>
        <color theme="1"/>
        <rFont val="Arial Narrow"/>
        <family val="2"/>
      </rPr>
      <t xml:space="preserve">
Se realiza seguimiento y monitoreo a los funcionarios asignados para realizar la entrega de inmuebles.
</t>
    </r>
    <r>
      <rPr>
        <b/>
        <sz val="11"/>
        <color theme="1"/>
        <rFont val="Arial Narrow"/>
        <family val="2"/>
      </rPr>
      <t xml:space="preserve">
Gerencia Regional Norte </t>
    </r>
    <r>
      <rPr>
        <sz val="11"/>
        <color theme="1"/>
        <rFont val="Arial Narrow"/>
        <family val="2"/>
      </rPr>
      <t xml:space="preserve">
Durante el primer trimestre se ha socializado la metodología de administración y el código de ética y buen gobierno al personal que ingresó. 
</t>
    </r>
    <r>
      <rPr>
        <b/>
        <sz val="11"/>
        <color theme="1"/>
        <rFont val="Arial Narrow"/>
        <family val="2"/>
      </rPr>
      <t>Gerencia Regional Sur Occidente</t>
    </r>
    <r>
      <rPr>
        <sz val="11"/>
        <color theme="1"/>
        <rFont val="Arial Narrow"/>
        <family val="2"/>
      </rPr>
      <t xml:space="preserve">
Se le asigna a cada depositario un funcionario denominado "padrino" quien realizará la capacitación y el acompañamiento al depositario provisional
</t>
    </r>
    <r>
      <rPr>
        <b/>
        <sz val="11"/>
        <color theme="1"/>
        <rFont val="Arial Narrow"/>
        <family val="2"/>
      </rPr>
      <t>Gerencia de Sociedades Activas</t>
    </r>
    <r>
      <rPr>
        <sz val="11"/>
        <color theme="1"/>
        <rFont val="Arial Narrow"/>
        <family val="2"/>
      </rPr>
      <t xml:space="preserve">
En el primer trimestre del año vigente (25 de marzo) se realizó foro virtual en donde se capacitaron a los Depositarios en diferentes temas.
</t>
    </r>
    <r>
      <rPr>
        <b/>
        <sz val="11"/>
        <color theme="1"/>
        <rFont val="Arial Narrow"/>
        <family val="2"/>
      </rPr>
      <t xml:space="preserve">
Gerencia de Bienes Inmuebles Rurales</t>
    </r>
    <r>
      <rPr>
        <sz val="11"/>
        <color theme="1"/>
        <rFont val="Arial Narrow"/>
        <family val="2"/>
      </rPr>
      <t xml:space="preserve">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t>
    </r>
    <r>
      <rPr>
        <b/>
        <sz val="11"/>
        <color theme="1"/>
        <rFont val="Arial Narrow"/>
        <family val="2"/>
      </rPr>
      <t xml:space="preserve">
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individual de funciones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La OAP capacito a dos contratistas que ingresaron para el proyecto de PRONABI, contextualizándolos del proyecto, sus obligaciones y los productos o entregables esperados
</t>
    </r>
    <r>
      <rPr>
        <b/>
        <sz val="11"/>
        <color theme="1"/>
        <rFont val="Arial Narrow"/>
        <family val="2"/>
      </rPr>
      <t>Gerencia Comercial</t>
    </r>
    <r>
      <rPr>
        <sz val="11"/>
        <color theme="1"/>
        <rFont val="Arial Narrow"/>
        <family val="2"/>
      </rPr>
      <t xml:space="preserve">
La Gerencia una vez se cuenta con personal nuevo, brinda la correspondiente capacitación sobre los temas generales y específicos de las funciones a desarrollar, sin embargo para este trimestre no se contra con personal nuevo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 xml:space="preserve">Gerencia de Inmuebles Urbanos: </t>
    </r>
    <r>
      <rPr>
        <sz val="11"/>
        <color theme="1"/>
        <rFont val="Arial Narrow"/>
        <family val="2"/>
      </rPr>
      <t xml:space="preserve">el 
proceso no está a cargo de esta gerencia.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GIT. Depositarios Provisionales y Liquidadores</t>
    </r>
    <r>
      <rPr>
        <sz val="11"/>
        <color theme="1"/>
        <rFont val="Arial Narrow"/>
        <family val="2"/>
      </rPr>
      <t xml:space="preserve">: En el primer trimestre de la vigencia 2022, el Git de Depositarios Provisionales y Liquidadores no cuenta con ingreso de personas nuevas al equipo de trabajo
</t>
    </r>
    <r>
      <rPr>
        <b/>
        <sz val="11"/>
        <color theme="1"/>
        <rFont val="Arial Narrow"/>
        <family val="2"/>
      </rPr>
      <t>Oficina de Control Interno:</t>
    </r>
    <r>
      <rPr>
        <sz val="11"/>
        <color theme="1"/>
        <rFont val="Arial Narrow"/>
        <family val="2"/>
      </rPr>
      <t xml:space="preserve"> En el periodo reportado no se ha realizado inducción a personal nuevo.
Se encuentra pendiente la vinculación de un profesional
</t>
    </r>
    <r>
      <rPr>
        <b/>
        <sz val="11"/>
        <color theme="1"/>
        <rFont val="Arial Narrow"/>
        <family val="2"/>
      </rPr>
      <t>Oficina de Gestión de la Información</t>
    </r>
    <r>
      <rPr>
        <sz val="11"/>
        <color theme="1"/>
        <rFont val="Arial Narrow"/>
        <family val="2"/>
      </rPr>
      <t xml:space="preserve">
Durante el primer trimestre  se realizaron capacitaciones internas en la OGI de los temas relacionados con la mesa de ayuda al personal de soporte técnico.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t>
    </r>
  </si>
  <si>
    <r>
      <rPr>
        <b/>
        <sz val="11"/>
        <color theme="1"/>
        <rFont val="Arial Narrow"/>
        <family val="2"/>
      </rPr>
      <t>Gerencia de Sociedades en Liquidación</t>
    </r>
    <r>
      <rPr>
        <sz val="11"/>
        <color theme="1"/>
        <rFont val="Arial Narrow"/>
        <family val="2"/>
      </rPr>
      <t xml:space="preserve">
Radicados en Zeus con envió de cartillas
</t>
    </r>
    <r>
      <rPr>
        <b/>
        <sz val="11"/>
        <color theme="1"/>
        <rFont val="Arial Narrow"/>
        <family val="2"/>
      </rPr>
      <t xml:space="preserve">Gerencia Regional Centro Oriente
</t>
    </r>
    <r>
      <rPr>
        <sz val="11"/>
        <color theme="1"/>
        <rFont val="Arial Narrow"/>
        <family val="2"/>
      </rPr>
      <t xml:space="preserve">Aplicativo Teams, Correo electrónico enviado y grupo de WhatsApp creado para las diligencias de recepción de activos
</t>
    </r>
    <r>
      <rPr>
        <b/>
        <sz val="11"/>
        <color theme="1"/>
        <rFont val="Arial Narrow"/>
        <family val="2"/>
      </rPr>
      <t xml:space="preserve">Gerencia Regional Norte </t>
    </r>
    <r>
      <rPr>
        <sz val="11"/>
        <color theme="1"/>
        <rFont val="Arial Narrow"/>
        <family val="2"/>
      </rPr>
      <t xml:space="preserve">
Actividad presencial
</t>
    </r>
    <r>
      <rPr>
        <b/>
        <sz val="11"/>
        <color theme="1"/>
        <rFont val="Arial Narrow"/>
        <family val="2"/>
      </rPr>
      <t>Gerencia Regional Sur Occidente</t>
    </r>
    <r>
      <rPr>
        <sz val="11"/>
        <color theme="1"/>
        <rFont val="Arial Narrow"/>
        <family val="2"/>
      </rPr>
      <t xml:space="preserve">
Aplicativo Sigma 2.0, correo electrónico
</t>
    </r>
    <r>
      <rPr>
        <b/>
        <sz val="11"/>
        <color theme="1"/>
        <rFont val="Arial Narrow"/>
        <family val="2"/>
      </rPr>
      <t>Gerencia de Sociedades Activas</t>
    </r>
    <r>
      <rPr>
        <sz val="11"/>
        <color theme="1"/>
        <rFont val="Arial Narrow"/>
        <family val="2"/>
      </rPr>
      <t xml:space="preserve">
Presentación expuesta en foro
</t>
    </r>
    <r>
      <rPr>
        <b/>
        <sz val="11"/>
        <color theme="1"/>
        <rFont val="Arial Narrow"/>
        <family val="2"/>
      </rPr>
      <t>Gerencia de Bienes Inmuebles Rurale</t>
    </r>
    <r>
      <rPr>
        <sz val="11"/>
        <color theme="1"/>
        <rFont val="Arial Narrow"/>
        <family val="2"/>
      </rPr>
      <t xml:space="preserve">s
* Mesas de trabajo de compañeros
* Envió de correos con todos los formatos a tener presente
* Memorandos con asignación de tareas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27-04-2020\SAE3\Funciones GITAC\Funciones personal nuevo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Oficina de Gestión de la Información</t>
    </r>
    <r>
      <rPr>
        <sz val="11"/>
        <color theme="1"/>
        <rFont val="Arial Narrow"/>
        <family val="2"/>
      </rPr>
      <t xml:space="preserve">
 \\file Server\Publica1\39 - Oficina OGI\Seguridad\Dneme\2022\Plan de Acción\Mesas Trabajo Internas
</t>
    </r>
    <r>
      <rPr>
        <b/>
        <sz val="11"/>
        <color theme="1"/>
        <rFont val="Arial Narrow"/>
        <family val="2"/>
      </rPr>
      <t>Presidencia</t>
    </r>
    <r>
      <rPr>
        <sz val="11"/>
        <color theme="1"/>
        <rFont val="Arial Narrow"/>
        <family val="2"/>
      </rPr>
      <t xml:space="preserve">
\\file Server\publica\55 - Presidencia\SEGUIMIENTO RIESGOS</t>
    </r>
  </si>
  <si>
    <r>
      <rPr>
        <b/>
        <sz val="11"/>
        <color theme="1"/>
        <rFont val="Arial Narrow"/>
        <family val="2"/>
      </rPr>
      <t>Gerencia Regional Centro Oriente</t>
    </r>
    <r>
      <rPr>
        <sz val="11"/>
        <color theme="1"/>
        <rFont val="Arial Narrow"/>
        <family val="2"/>
      </rPr>
      <t xml:space="preserve">
Durante el primer trimestre 
no se materializo el riesgo de corrupción en la Gerencia Regional.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Gerencia de Sociedades Activas</t>
    </r>
    <r>
      <rPr>
        <sz val="11"/>
        <color theme="1"/>
        <rFont val="Arial Narrow"/>
        <family val="2"/>
      </rPr>
      <t xml:space="preserve">
No se materializa el riesgo puesto que se realizó capacitación a Depositarios para realizar diagnóstico inicial y la implementación del control se encuentra en curso.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Regional Norte</t>
    </r>
    <r>
      <rPr>
        <sz val="11"/>
        <color theme="1"/>
        <rFont val="Arial Narrow"/>
        <family val="2"/>
      </rPr>
      <t xml:space="preserve">
No se ha materializado el riesgo</t>
    </r>
  </si>
  <si>
    <r>
      <rPr>
        <b/>
        <sz val="11"/>
        <color theme="1"/>
        <rFont val="Arial Narrow"/>
        <family val="2"/>
      </rPr>
      <t>Gerencia Regional Centro Oriente</t>
    </r>
    <r>
      <rPr>
        <sz val="11"/>
        <color theme="1"/>
        <rFont val="Arial Narrow"/>
        <family val="2"/>
      </rPr>
      <t xml:space="preserve">
N/A</t>
    </r>
  </si>
  <si>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</si>
  <si>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</si>
  <si>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</si>
  <si>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</si>
  <si>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r>
      <rPr>
        <b/>
        <sz val="11"/>
        <color theme="1"/>
        <rFont val="Arial Narrow"/>
        <family val="2"/>
      </rPr>
      <t>Gerencia de Sociedades en Liquidación</t>
    </r>
    <r>
      <rPr>
        <sz val="11"/>
        <color theme="1"/>
        <rFont val="Arial Narrow"/>
        <family val="2"/>
      </rPr>
      <t xml:space="preserve">
En el primer trimestre se posesionaron 16 depositarios quien se encuentran realizando el diagnostico inicial de cada sociedad. 
</t>
    </r>
    <r>
      <rPr>
        <b/>
        <sz val="11"/>
        <color theme="1"/>
        <rFont val="Arial Narrow"/>
        <family val="2"/>
      </rPr>
      <t xml:space="preserve">
Gerencia de Sociedades Activas </t>
    </r>
    <r>
      <rPr>
        <sz val="11"/>
        <color theme="1"/>
        <rFont val="Arial Narrow"/>
        <family val="2"/>
      </rPr>
      <t xml:space="preserve">
En el primer trimestre de 2022 se posesionaron 14 Depositarios para 9 Sociedades y 5 establecimientos de comercio. A la fecha los Depositarios se encuentran realizando el diagnostico inicial. </t>
    </r>
  </si>
  <si>
    <r>
      <rPr>
        <b/>
        <sz val="11"/>
        <color theme="1"/>
        <rFont val="Arial Narrow"/>
        <family val="2"/>
      </rPr>
      <t>Gerencia de Sociedades en Liquidación</t>
    </r>
    <r>
      <rPr>
        <sz val="11"/>
        <color theme="1"/>
        <rFont val="Arial Narrow"/>
        <family val="2"/>
      </rPr>
      <t xml:space="preserve">
Pendiente 
</t>
    </r>
    <r>
      <rPr>
        <b/>
        <sz val="11"/>
        <color theme="1"/>
        <rFont val="Arial Narrow"/>
        <family val="2"/>
      </rPr>
      <t xml:space="preserve">Gerencia de Sociedades Activas </t>
    </r>
    <r>
      <rPr>
        <sz val="11"/>
        <color theme="1"/>
        <rFont val="Arial Narrow"/>
        <family val="2"/>
      </rPr>
      <t xml:space="preserve">
Consolidado con fechas de posesión, los diagnósticos se encuentran en curso</t>
    </r>
  </si>
  <si>
    <t>Nuevo Riesgo 5</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</si>
  <si>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</si>
  <si>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</si>
  <si>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</si>
  <si>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</si>
  <si>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</si>
  <si>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</si>
  <si>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</si>
  <si>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</si>
  <si>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</si>
  <si>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Gerencia Técnica</t>
  </si>
  <si>
    <t xml:space="preserve">Gerencia Técnica 
Se realizo la revisión de los documentos remitidos por las Bancas De Inversión validando que cumplan con los requisitos publicados en los términos de referencia de la convocatoria pública. Se realiza la evaluación Técnica. </t>
  </si>
  <si>
    <r>
      <rPr>
        <b/>
        <sz val="11"/>
        <color theme="1"/>
        <rFont val="Arial Narrow"/>
        <family val="2"/>
      </rPr>
      <t xml:space="preserve">Gerencia Técnica </t>
    </r>
    <r>
      <rPr>
        <sz val="11"/>
        <color theme="1"/>
        <rFont val="Arial Narrow"/>
        <family val="2"/>
      </rPr>
      <t xml:space="preserve">
\\fileserver.saesas.gov.co\publica\7 - Coordinación Técnica\ÁREA TÉCNICA\FUNCIONARIOS\NJIMENEZ\1. VALORACIÓN DE SOCIEDADES\2. ACTUALIZACIÓN BANCAS DE INVERSIÓN\0.1 EVALUACIÓN TÉCNICA
MEMORANDO CI2022-005045</t>
    </r>
  </si>
  <si>
    <r>
      <t xml:space="preserve">Gerencia Técnica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Gerencia Regional Norte 
Durante el primer trimestre se ha socializado la metodología de administración y el código de ética y buen gobierno al personal que ingresó. 
Gerencia Regional Sur Occidente
Se le asigna a cada depositario un funcionario denominado "padrino" quien realizará la capacitación y el acompañamiento al depositario
Gerencia Regional Sur Occidente
Se le asigna a cada depositario un funcionario denominado "padrino" quien realizará la capacitación y el acompañamiento al depositario provisional, y a los contratistas se les realiza un seguimiento constante a los servicios prestados.
Gerencia de Sociedades Activas
Este proceso no hace parte de la Gerencia de Sociedades Activas
Gerencia de Bienes Inmuebles Rurales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GIT Archivo y Correspondencia
Se notifica a los funcionarios nuevos del Git de Archivo y Correspondencia las funciones las cuales debe desempeñar en su cargo mediante la comunicación individual de funciones
GIT Aseguramiento de la Información
No tiene funcionarios nuevos
Oficina Asesora de Planeación: 
La OAP capacito a dos contratistas que ingresaron para el proyecto de PRONABI, contextualizándolos del proyecto, sus obligaciones y los productos o entregables esperados
Gerencia Comercial
La Gerencia una vez se cuenta con personal nuevo, brinda la correspondiente capacitación sobre los temas generales y específicos de las funciones a desarrollar, sin embargo para este trimestre no se contra con personal nuevo
Gerencia de Sociedades en Liquidación
La GSL no realiza dicho proceso
Gerencia de Inmuebles Urbanos: el proceso no está a cargo de esta gerencia.
</t>
    </r>
    <r>
      <rPr>
        <b/>
        <sz val="11"/>
        <color theme="1"/>
        <rFont val="Arial Narrow"/>
        <family val="2"/>
      </rPr>
      <t xml:space="preserve">GIT. Servicios Administrativos: </t>
    </r>
    <r>
      <rPr>
        <sz val="11"/>
        <color theme="1"/>
        <rFont val="Arial Narrow"/>
        <family val="2"/>
      </rPr>
      <t xml:space="preserve">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GIT. Depositarios Provisionales y Liquidadores:</t>
    </r>
    <r>
      <rPr>
        <sz val="11"/>
        <color theme="1"/>
        <rFont val="Arial Narrow"/>
        <family val="2"/>
      </rPr>
      <t xml:space="preserve"> En el primer trimestre de la vigencia 2022, el Git de Depositarios Provisionales y Liquidadores no cuenta con ingreso de personas nuevas al equipo de trabajo
</t>
    </r>
    <r>
      <rPr>
        <b/>
        <sz val="11"/>
        <color theme="1"/>
        <rFont val="Arial Narrow"/>
        <family val="2"/>
      </rPr>
      <t>Oficina de Control Interno:</t>
    </r>
    <r>
      <rPr>
        <sz val="11"/>
        <color theme="1"/>
        <rFont val="Arial Narrow"/>
        <family val="2"/>
      </rPr>
      <t xml:space="preserve"> En el periodo reportado no se ha realizado inducción a personal nuevo.
Se encuentra pendiente la vinculación de un profesional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t>
    </r>
  </si>
  <si>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 xml:space="preserve">
Gerencia Regional Norte </t>
    </r>
    <r>
      <rPr>
        <sz val="11"/>
        <color theme="1"/>
        <rFont val="Arial Narrow"/>
        <family val="2"/>
      </rPr>
      <t xml:space="preserve">
Actividad presencial
</t>
    </r>
    <r>
      <rPr>
        <b/>
        <sz val="11"/>
        <color theme="1"/>
        <rFont val="Arial Narrow"/>
        <family val="2"/>
      </rPr>
      <t>Gerencia Regional Sur Occidente</t>
    </r>
    <r>
      <rPr>
        <sz val="11"/>
        <color theme="1"/>
        <rFont val="Arial Narrow"/>
        <family val="2"/>
      </rPr>
      <t xml:space="preserve">
Aplicativo Sigma 2.0, correo electrónico
</t>
    </r>
    <r>
      <rPr>
        <b/>
        <sz val="11"/>
        <color theme="1"/>
        <rFont val="Arial Narrow"/>
        <family val="2"/>
      </rPr>
      <t xml:space="preserve">
Gerencia de Sociedades Activa</t>
    </r>
    <r>
      <rPr>
        <sz val="11"/>
        <color theme="1"/>
        <rFont val="Arial Narrow"/>
        <family val="2"/>
      </rPr>
      <t xml:space="preserve">s
NA
</t>
    </r>
    <r>
      <rPr>
        <b/>
        <sz val="11"/>
        <color theme="1"/>
        <rFont val="Arial Narrow"/>
        <family val="2"/>
      </rPr>
      <t>Gerencia de Bienes Inmuebles Rurales</t>
    </r>
    <r>
      <rPr>
        <sz val="11"/>
        <color theme="1"/>
        <rFont val="Arial Narrow"/>
        <family val="2"/>
      </rPr>
      <t xml:space="preserve">
* Mesas de trabajo de compañeros
* Envió de correos con todos los formatos a tener presente
* Memorandos con asignación de tareas.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27-04-2020\SAE3\Funciones GITAC\Funciones personal nuevo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 xml:space="preserve">
Presidencia
</t>
    </r>
    <r>
      <rPr>
        <sz val="11"/>
        <color theme="1"/>
        <rFont val="Arial Narrow"/>
        <family val="2"/>
      </rPr>
      <t>\\file Server\publica\55 - Presidencia\SEGUIMIENTO RIESGOS</t>
    </r>
  </si>
  <si>
    <r>
      <rPr>
        <b/>
        <sz val="11"/>
        <color theme="1"/>
        <rFont val="Arial Narrow"/>
        <family val="2"/>
      </rPr>
      <t>Gerencia Técnica</t>
    </r>
    <r>
      <rPr>
        <sz val="11"/>
        <color theme="1"/>
        <rFont val="Arial Narrow"/>
        <family val="2"/>
      </rPr>
      <t xml:space="preserve">
Desde la Gerencia Técnica durante el primer trimestre del 2022 se realizó la revisión de todos los documentos solicitados en la convocatoria Pública y remitidos por las Bancas de Inversión interesadas, las cuales  deben cumplir con el 100% de la información solicitada. Los documentos se comparan con lo solicitado en la convocatoria. Se realiza diligenciamiento de formato en Excel con lo requerido y lo remitido por las Bancas de Inversión. Esta información puede verificar en las evidencias soportadas. 
</t>
    </r>
    <r>
      <rPr>
        <sz val="11"/>
        <color theme="1"/>
        <rFont val="Arial Narrow"/>
        <family val="2"/>
      </rPr>
      <t xml:space="preserve">
Este proceso no hace parte de la Gerencia de Sociedades Activas</t>
    </r>
  </si>
  <si>
    <r>
      <rPr>
        <b/>
        <sz val="11"/>
        <color theme="1"/>
        <rFont val="Arial Narrow"/>
        <family val="2"/>
      </rPr>
      <t>Gerencia Técnica</t>
    </r>
    <r>
      <rPr>
        <sz val="11"/>
        <color theme="1"/>
        <rFont val="Arial Narrow"/>
        <family val="2"/>
      </rPr>
      <t xml:space="preserve">
\\fileserver.saesas.gov.co\publica\7 - Coordinación Técnica\ÁREA TÉCNICA\FUNCIONARIOS\NJIMENEZ\1. VALORACIÓN DE SOCIEDADES\2. ACTUALIZACIÓN BANCAS DE INVERSIÓN\0.1 EVALUACIÓN TÉCNICA
MEMORANDO CI2022-005045
</t>
    </r>
    <r>
      <rPr>
        <b/>
        <sz val="11"/>
        <color theme="1"/>
        <rFont val="Arial Narrow"/>
        <family val="2"/>
      </rPr>
      <t>Gerencia de Sociedades en Liquidación</t>
    </r>
    <r>
      <rPr>
        <sz val="11"/>
        <color theme="1"/>
        <rFont val="Arial Narrow"/>
        <family val="2"/>
      </rPr>
      <t xml:space="preserve">
No aplica </t>
    </r>
  </si>
  <si>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</si>
  <si>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</si>
  <si>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</si>
  <si>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Gerencia Técnica
Cuando se recibe una solicitud para donación de un bien inmueble por parte de una entidad pública, el funcionario delegado de la Gerencia Técnica se encarga de emitir la viabilidad técnica con base en la justificación de la donación, el estado legal del inmueble, determinación de que no tenga un alto potencial de venta, especificaciones técnicas con respecto al análisis del alistamiento físico catastral y la normatividad urbanística, y que cuente con un avalúo comercial vigente.  De acuerdo con estos criterios, mediante concepto técnico se concluye si el bien inmueble objeto de la solicitud es o no es viable técnicamente para el proyecto de donación.
Durante el primer trimestre del año 2022 se han realizado la viabilidad técnica con base a la justificación de la donación los siguientes predios:
1 Predio Hacienda Nápoles – 3 Predios Posada Alemana</t>
  </si>
  <si>
    <r>
      <rPr>
        <b/>
        <sz val="11"/>
        <color theme="1"/>
        <rFont val="Arial Narrow"/>
        <family val="2"/>
      </rPr>
      <t>Gerencia Técnica</t>
    </r>
    <r>
      <rPr>
        <sz val="11"/>
        <color theme="1"/>
        <rFont val="Arial Narrow"/>
        <family val="2"/>
      </rPr>
      <t xml:space="preserve">
\\file Server\publica\7 - Coordinación Técnica\ÁREA TÉCNICA\DESTINACIONES DEFINITIVAS Y DONACIONES</t>
    </r>
  </si>
  <si>
    <r>
      <t>Gerencia de Talento Humano</t>
    </r>
    <r>
      <rPr>
        <sz val="11"/>
        <color rgb="FF000000"/>
        <rFont val="Arial Narrow"/>
        <family val="2"/>
      </rPr>
      <t xml:space="preserve">
Sin reporte</t>
    </r>
  </si>
  <si>
    <t>Nuevo Riesgo 6</t>
  </si>
  <si>
    <t xml:space="preserve">Fraude externo </t>
  </si>
  <si>
    <t>Avalúos</t>
  </si>
  <si>
    <t>alterar la valoración de los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</si>
  <si>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</si>
  <si>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</si>
  <si>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</si>
  <si>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</si>
  <si>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</si>
  <si>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Gerencia Técnica
Gerencia de Sociedades Activas 
Gerencia de Sociedades en Liquidación</t>
  </si>
  <si>
    <r>
      <rPr>
        <b/>
        <sz val="11"/>
        <color theme="1"/>
        <rFont val="Arial Narrow"/>
        <family val="2"/>
      </rPr>
      <t>Gerencia de Sociedades en Liquidación</t>
    </r>
    <r>
      <rPr>
        <sz val="11"/>
        <color theme="1"/>
        <rFont val="Arial Narrow"/>
        <family val="2"/>
      </rPr>
      <t xml:space="preserve">
Las firmas avaluadoras seleccionadas para realizar todo tipo de valoración de activos en la GSL son seleccionados por la Gerencias Técnica.
</t>
    </r>
    <r>
      <rPr>
        <b/>
        <sz val="11"/>
        <color theme="1"/>
        <rFont val="Arial Narrow"/>
        <family val="2"/>
      </rPr>
      <t xml:space="preserve">Gerencia de Sociedades Activas </t>
    </r>
    <r>
      <rPr>
        <sz val="11"/>
        <color theme="1"/>
        <rFont val="Arial Narrow"/>
        <family val="2"/>
      </rPr>
      <t xml:space="preserve">
Las firmas avaluadoras seleccionadas para realizar todo tipo de valoración de activos de la Gerencia Sociedades Activas son seleccionados por la Gerencia Técnica
</t>
    </r>
    <r>
      <rPr>
        <b/>
        <sz val="11"/>
        <color theme="1"/>
        <rFont val="Arial Narrow"/>
        <family val="2"/>
      </rPr>
      <t xml:space="preserve">Gerencia Técnica </t>
    </r>
    <r>
      <rPr>
        <sz val="11"/>
        <color theme="1"/>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t>
    </r>
  </si>
  <si>
    <r>
      <rPr>
        <b/>
        <sz val="11"/>
        <color theme="1"/>
        <rFont val="Arial Narrow"/>
        <family val="2"/>
      </rPr>
      <t>Gerencia de Sociedades en Liquidación</t>
    </r>
    <r>
      <rPr>
        <sz val="11"/>
        <color theme="1"/>
        <rFont val="Arial Narrow"/>
        <family val="2"/>
      </rPr>
      <t xml:space="preserve">
\\file Server\publica\31-Sociedades en Liquidación\24. INDICADORES DE GESTIÓN\INDICADORES RIESGOS 2022\T1
</t>
    </r>
    <r>
      <rPr>
        <b/>
        <sz val="11"/>
        <color theme="1"/>
        <rFont val="Arial Narrow"/>
        <family val="2"/>
      </rPr>
      <t xml:space="preserve">Gerencia de Sociedades Activas </t>
    </r>
    <r>
      <rPr>
        <sz val="11"/>
        <color theme="1"/>
        <rFont val="Arial Narrow"/>
        <family val="2"/>
      </rPr>
      <t xml:space="preserve">
NA</t>
    </r>
  </si>
  <si>
    <r>
      <rPr>
        <b/>
        <sz val="11"/>
        <color theme="1"/>
        <rFont val="Arial Narrow"/>
        <family val="2"/>
      </rPr>
      <t>Gerencia Técnica</t>
    </r>
    <r>
      <rPr>
        <sz val="11"/>
        <color theme="1"/>
        <rFont val="Arial Narrow"/>
        <family val="2"/>
      </rPr>
      <t xml:space="preserve">
La Gerencia técnica lleva un control de los avalúos realizados tanto por las firmas, como internamente y se asigna una persona quien lidera el grupo de avalúos quien verifica los procesos. Adicionalmente el Gerente técnico lleva control y realiza reuniones periódicas con el fin de verificar procedimientos e indicadores de gestión.</t>
    </r>
  </si>
  <si>
    <t>Correos electrónicos
Aplicativo Matrix
\\fileserver.saesas.gov.co\publica\7 - Coordinación Técnica\ÁREA TÉCNICA\FUNCIONARIOS\IGUZMAN\FACTURAS
\\fileserver.saesas.gov.co\publica\7 - Coordinación Técnica\ÁREA TÉCNICA\FUNCIONARIOS\LIRODRIGUEZ\FACTURACIÓN</t>
  </si>
  <si>
    <t>Información érronea registrada de forma voluntaria en el informe de diagnóstico, plan de intervención e información de las sociedades a cargo de SAE, como insumo para la valoración de sociedades</t>
  </si>
  <si>
    <r>
      <rPr>
        <b/>
        <sz val="11"/>
        <color theme="1"/>
        <rFont val="Arial Narrow"/>
        <family val="2"/>
      </rPr>
      <t>Gerencia de Sociedades en Liquidación</t>
    </r>
    <r>
      <rPr>
        <sz val="11"/>
        <color theme="1"/>
        <rFont val="Arial Narrow"/>
        <family val="2"/>
      </rPr>
      <t xml:space="preserve">
En el primer trimestre se posesionaron 16 depositarios quien se encuentran realizando el diagnostico inicial de cada sociedad. 
</t>
    </r>
    <r>
      <rPr>
        <b/>
        <sz val="11"/>
        <color theme="1"/>
        <rFont val="Arial Narrow"/>
        <family val="2"/>
      </rPr>
      <t xml:space="preserve">Gerencia de Sociedades Activas </t>
    </r>
    <r>
      <rPr>
        <sz val="11"/>
        <color theme="1"/>
        <rFont val="Arial Narrow"/>
        <family val="2"/>
      </rPr>
      <t xml:space="preserve">
En el primer trimestre de 2022 se posesionaron 14 Depositarios para 9 Sociedades y 5 establecimientos de comercio. A la fecha los Depositarios se encuentran realizando el diagnostico inicial toda vez que están dentro de los tiempos. (60 días)</t>
    </r>
  </si>
  <si>
    <r>
      <rPr>
        <b/>
        <sz val="11"/>
        <color theme="1"/>
        <rFont val="Arial Narrow"/>
        <family val="2"/>
      </rPr>
      <t>Gerencia de Sociedades en Liquidación</t>
    </r>
    <r>
      <rPr>
        <sz val="11"/>
        <color theme="1"/>
        <rFont val="Arial Narrow"/>
        <family val="2"/>
      </rPr>
      <t xml:space="preserve">
Pendiente 
</t>
    </r>
    <r>
      <rPr>
        <b/>
        <sz val="11"/>
        <color theme="1"/>
        <rFont val="Arial Narrow"/>
        <family val="2"/>
      </rPr>
      <t xml:space="preserve">Gerencia de Sociedades Activas </t>
    </r>
    <r>
      <rPr>
        <sz val="11"/>
        <color theme="1"/>
        <rFont val="Arial Narrow"/>
        <family val="2"/>
      </rPr>
      <t xml:space="preserve">
Consolidado de diagnósticos pendientes.
</t>
    </r>
    <r>
      <rPr>
        <b/>
        <sz val="11"/>
        <color theme="1"/>
        <rFont val="Arial Narrow"/>
        <family val="2"/>
      </rPr>
      <t xml:space="preserve">
</t>
    </r>
  </si>
  <si>
    <t>Gerencia de Sociedades en Liquidación
Se remiten cartilla informativa para el correcto uso de los aplicativos por parte del liquidador
Gerencia Regional Norte 
Durante el primer trimestre se ha socializado la metodología de administración y el código de ética y buen gobierno al personal que ingresó. 
Gerencia Regional Sur Occidente
Se le asigna a cada depositario un funcionario denominado "padrino" quien realizará la capacitación y el acompañamiento al depositario provisional, y a los contratistas se les realiza un seguimiento constante a los servicios prestados.
Gerencia de Sociedades Activas
En el primer trimestre del año vigente (25 de marzo) se realizó foro virtual en donde se capacitaron a los Depositarios en diferentes temas.
Gerencia de Bienes Inmuebles Rurales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GIT Archivo y Correspondencia
Se notifica a los funcionarios nuevos del Git de Archivo y Correspondencia las funciones las cuales debe desempeñar en su cargo mediante la comunicación individual de funciones
GIT Aseguramiento de la Información
No tiene funcionarios nuevos
Oficina Asesora de Planeación: 
La OAP capacito a dos contratistas que ingresaron para el proyecto de PRONABI, contextualizándolos del proyecto, sus obligaciones y los productos o entregables esperados
Gerencia Comercial
La Gerencia una vez se cuenta con personal nuevo, brinda la correspondiente capacitación sobre los temas generales y específicos de las funciones a desarrollar, sin embargo para este trimestre no se contra con personal nuevo
"Gerencia de Talento Humano
Sin reporte"
Gerencia Técnica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Gerencia de Inmuebles Urbanos: el proceso no está a cargo de esta gerencia.
GIT. Servicios Administrativos: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GIT. Depositarios Provisionales y Liquidadores: En el primer trimestre de la vigencia 2022, el Git de Depositarios Provisionales y Liquidadores no cuenta con ingreso de personas nuevas al equipo de trabajo: En el primer trimestre de la vigencia 2022, el Git de Depositarios Provisionales y Liquidadores no cuenta con ingreso de personas nuevas al equipo de trabajo
Oficina de Control Interno: En el periodo reportado no se ha realizado inducción a personal nuevo.
Se encuentra pendiente la vinculación de un profesional
Presidencia
Cada vez que ingresa un funcionario nuevo al área, se realiza el respectivo proceso de capacitación de los temas generales y específicos a desempeñar.</t>
  </si>
  <si>
    <r>
      <rPr>
        <b/>
        <sz val="11"/>
        <color theme="1"/>
        <rFont val="Arial Narrow"/>
        <family val="2"/>
      </rPr>
      <t>Gerencia de Sociedades en Liquidación</t>
    </r>
    <r>
      <rPr>
        <sz val="11"/>
        <color theme="1"/>
        <rFont val="Arial Narrow"/>
        <family val="2"/>
      </rPr>
      <t xml:space="preserve">
Radicados en Zeus con envió de cartillas
</t>
    </r>
    <r>
      <rPr>
        <b/>
        <sz val="11"/>
        <color theme="1"/>
        <rFont val="Arial Narrow"/>
        <family val="2"/>
      </rPr>
      <t xml:space="preserve">Gerencia Regional Norte </t>
    </r>
    <r>
      <rPr>
        <sz val="11"/>
        <color theme="1"/>
        <rFont val="Arial Narrow"/>
        <family val="2"/>
      </rPr>
      <t xml:space="preserve">
Actividad presencial
</t>
    </r>
    <r>
      <rPr>
        <b/>
        <sz val="11"/>
        <color theme="1"/>
        <rFont val="Arial Narrow"/>
        <family val="2"/>
      </rPr>
      <t>Gerencia Regional Sur Occidente</t>
    </r>
    <r>
      <rPr>
        <sz val="11"/>
        <color theme="1"/>
        <rFont val="Arial Narrow"/>
        <family val="2"/>
      </rPr>
      <t xml:space="preserve">
Aplicativo Sigma 2.0, correo electrónico
</t>
    </r>
    <r>
      <rPr>
        <b/>
        <sz val="11"/>
        <color theme="1"/>
        <rFont val="Arial Narrow"/>
        <family val="2"/>
      </rPr>
      <t>Gerencia de Sociedades Activas</t>
    </r>
    <r>
      <rPr>
        <sz val="11"/>
        <color theme="1"/>
        <rFont val="Arial Narrow"/>
        <family val="2"/>
      </rPr>
      <t xml:space="preserve">
Presentación expuesta en foro
</t>
    </r>
    <r>
      <rPr>
        <b/>
        <sz val="11"/>
        <color theme="1"/>
        <rFont val="Arial Narrow"/>
        <family val="2"/>
      </rPr>
      <t>Gerencia de Bienes Inmuebles Rurales</t>
    </r>
    <r>
      <rPr>
        <sz val="11"/>
        <color theme="1"/>
        <rFont val="Arial Narrow"/>
        <family val="2"/>
      </rPr>
      <t xml:space="preserve">
* Mesas de trabajo de compañeros
* Envió de correos con todos los formatos a tener presente
* Memorandos con asignación de tareas.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27-04-2020\SAE3\Funciones GITAC\Funciones personal nueva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Presidencia</t>
    </r>
    <r>
      <rPr>
        <sz val="11"/>
        <color theme="1"/>
        <rFont val="Arial Narrow"/>
        <family val="2"/>
      </rPr>
      <t xml:space="preserve">
\\file Server\publica\55 - Presidencia\SEGUIMIENTO RIESGOS</t>
    </r>
  </si>
  <si>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</si>
  <si>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</si>
  <si>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</si>
  <si>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</si>
  <si>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Gerencias Regionales
Gerencia de Bienes Muebles</t>
  </si>
  <si>
    <r>
      <rPr>
        <b/>
        <sz val="11"/>
        <color theme="1"/>
        <rFont val="Arial Narrow"/>
        <family val="2"/>
      </rPr>
      <t>Gerencia Regional Norte</t>
    </r>
    <r>
      <rPr>
        <sz val="11"/>
        <color theme="1"/>
        <rFont val="Arial Narrow"/>
        <family val="2"/>
      </rPr>
      <t xml:space="preserve"> 
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 xml:space="preserve">
Gerencia Regional Sur Occidente</t>
    </r>
    <r>
      <rPr>
        <sz val="11"/>
        <color theme="1"/>
        <rFont val="Arial Narrow"/>
        <family val="2"/>
      </rPr>
      <t xml:space="preserve">
A solicitud de la gerencia técnica se programa los funcionarios requerido para realizar los acompañamientos a los avalúos que corresponda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</si>
  <si>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 xml:space="preserve">Gerencia Regional Norte </t>
    </r>
    <r>
      <rPr>
        <sz val="11"/>
        <color theme="1"/>
        <rFont val="Arial Narrow"/>
        <family val="2"/>
      </rPr>
      <t xml:space="preserve">
Actas de visita cargadas en SIGMA 2.0
</t>
    </r>
    <r>
      <rPr>
        <b/>
        <sz val="11"/>
        <color theme="1"/>
        <rFont val="Arial Narrow"/>
        <family val="2"/>
      </rPr>
      <t>Gerencia Regional Sur Occidente</t>
    </r>
    <r>
      <rPr>
        <sz val="11"/>
        <color theme="1"/>
        <rFont val="Arial Narrow"/>
        <family val="2"/>
      </rPr>
      <t xml:space="preserve">
Correo electrónico.</t>
    </r>
  </si>
  <si>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</si>
  <si>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</si>
  <si>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</si>
  <si>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</si>
  <si>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r>
      <rPr>
        <b/>
        <sz val="11"/>
        <color theme="1"/>
        <rFont val="Arial Narrow"/>
        <family val="2"/>
      </rPr>
      <t>Gerencia de Sociedades en Liquidación</t>
    </r>
    <r>
      <rPr>
        <sz val="11"/>
        <color theme="1"/>
        <rFont val="Arial Narrow"/>
        <family val="2"/>
      </rPr>
      <t xml:space="preserve">
Todos los avalúos remitidos a la GSL son enviados a la Gerencia Técnica para su revisión y aprobación.
</t>
    </r>
    <r>
      <rPr>
        <b/>
        <sz val="11"/>
        <color theme="1"/>
        <rFont val="Arial Narrow"/>
        <family val="2"/>
      </rPr>
      <t>Gerencia de Sociedades Activas</t>
    </r>
    <r>
      <rPr>
        <sz val="11"/>
        <color theme="1"/>
        <rFont val="Arial Narrow"/>
        <family val="2"/>
      </rPr>
      <t xml:space="preserve"> 
Todos los avalúos remitidos a las Gerencia de Sociedades Activas son enviados a la Gerencia Técnica para su revisión y aprobación.</t>
    </r>
  </si>
  <si>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Gerencia de Sociedades Activas </t>
    </r>
    <r>
      <rPr>
        <sz val="11"/>
        <color theme="1"/>
        <rFont val="Arial Narrow"/>
        <family val="2"/>
      </rPr>
      <t xml:space="preserve">
NA</t>
    </r>
  </si>
  <si>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</si>
  <si>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</si>
  <si>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</si>
  <si>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r>
      <rPr>
        <b/>
        <sz val="11"/>
        <color theme="1"/>
        <rFont val="Arial Narrow"/>
        <family val="2"/>
      </rPr>
      <t>Gerencia de Sociedades en Liquidación</t>
    </r>
    <r>
      <rPr>
        <sz val="11"/>
        <color theme="1"/>
        <rFont val="Arial Narrow"/>
        <family val="2"/>
      </rPr>
      <t xml:space="preserve">
Desde la GSL se realiza el cargue de avalúos comerciales únicamente al aplicativo SIGMA 1.5 el cual debe ser aprobado por la Gerencia Técnica.
</t>
    </r>
    <r>
      <rPr>
        <b/>
        <sz val="11"/>
        <color theme="1"/>
        <rFont val="Arial Narrow"/>
        <family val="2"/>
      </rPr>
      <t xml:space="preserve">
Gerencia de Sociedades Activas </t>
    </r>
    <r>
      <rPr>
        <sz val="11"/>
        <color theme="1"/>
        <rFont val="Arial Narrow"/>
        <family val="2"/>
      </rPr>
      <t xml:space="preserve">
Las actividades de registro e información de valoración en el aplicativo y a su vez la verificación del informe técnico y/o avaluó es competencia de la Gerencia Técnica</t>
    </r>
  </si>
  <si>
    <t>Nuevo Riesgo 7</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</si>
  <si>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</si>
  <si>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</si>
  <si>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</si>
  <si>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</si>
  <si>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</si>
  <si>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</si>
  <si>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</si>
  <si>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Gerencias Regionales
Gerencia Técnica</t>
  </si>
  <si>
    <r>
      <rPr>
        <b/>
        <sz val="11"/>
        <color theme="1"/>
        <rFont val="Arial Narrow"/>
        <family val="2"/>
      </rPr>
      <t>Gerencia Regional Norte</t>
    </r>
    <r>
      <rPr>
        <sz val="11"/>
        <color theme="1"/>
        <rFont val="Arial Narrow"/>
        <family val="2"/>
      </rPr>
      <t xml:space="preserve"> 
Durante el primer trimestre, los funcionarios que hicieron levantamiento y elaboraron los estimados de renta cumplen con los criterios habilitantes.
</t>
    </r>
    <r>
      <rPr>
        <b/>
        <sz val="11"/>
        <color theme="1"/>
        <rFont val="Arial Narrow"/>
        <family val="2"/>
      </rPr>
      <t>Gerencia Regional Sur Occidente</t>
    </r>
    <r>
      <rPr>
        <sz val="11"/>
        <color theme="1"/>
        <rFont val="Arial Narrow"/>
        <family val="2"/>
      </rPr>
      <t xml:space="preserve">
La regional cuenta con los profesionales idóneos avalados con RAA par la elaboración de estimados de renta.
</t>
    </r>
    <r>
      <rPr>
        <b/>
        <sz val="11"/>
        <color theme="1"/>
        <rFont val="Arial Narrow"/>
        <family val="2"/>
      </rPr>
      <t>Gerencia Técnica</t>
    </r>
    <r>
      <rPr>
        <sz val="11"/>
        <color theme="1"/>
        <rFont val="Arial Narrow"/>
        <family val="2"/>
      </rPr>
      <t xml:space="preserve">
En la carpeta publica de Gerencia Técnica se encuentran las actualizaciones de los Registro Abierto de Avaluadores (RAA) de los funcionarios relacionados a este proceso.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</si>
  <si>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 xml:space="preserve">Gerencia Regional Norte </t>
    </r>
    <r>
      <rPr>
        <sz val="11"/>
        <color theme="1"/>
        <rFont val="Arial Narrow"/>
        <family val="2"/>
      </rPr>
      <t xml:space="preserve">
\\file Server\publica\45 - Regional Norte\COORDINACIÓN COMERCIAL\ESTIMADOS DE RENTA
</t>
    </r>
    <r>
      <rPr>
        <b/>
        <sz val="11"/>
        <color theme="1"/>
        <rFont val="Arial Narrow"/>
        <family val="2"/>
      </rPr>
      <t>Gerencia Regional Sur Occidente</t>
    </r>
    <r>
      <rPr>
        <sz val="11"/>
        <color theme="1"/>
        <rFont val="Arial Narrow"/>
        <family val="2"/>
      </rPr>
      <t xml:space="preserve">
Estimado de renta firmado y aprobado.
</t>
    </r>
    <r>
      <rPr>
        <b/>
        <sz val="11"/>
        <color theme="1"/>
        <rFont val="Arial Narrow"/>
        <family val="2"/>
      </rPr>
      <t>Gerencia Técnica</t>
    </r>
    <r>
      <rPr>
        <sz val="11"/>
        <color theme="1"/>
        <rFont val="Arial Narrow"/>
        <family val="2"/>
      </rPr>
      <t xml:space="preserve">
\\file Server\publica\7 - Coordinación Técnica\ÁREA TÉCNICA\FUNCIONARIOS\RAA </t>
    </r>
  </si>
  <si>
    <r>
      <rPr>
        <b/>
        <sz val="11"/>
        <color theme="1"/>
        <rFont val="Arial Narrow"/>
        <family val="2"/>
      </rPr>
      <t xml:space="preserve">Gerencia Regional Centro Oriente: </t>
    </r>
    <r>
      <rPr>
        <sz val="11"/>
        <color theme="1"/>
        <rFont val="Arial Narrow"/>
        <family val="2"/>
      </rPr>
      <t xml:space="preserve">Durante el primer trimestre 
no se materializo el riesgo de corrupción en la Gerencia Regional.
</t>
    </r>
    <r>
      <rPr>
        <b/>
        <sz val="11"/>
        <color theme="1"/>
        <rFont val="Arial Narrow"/>
        <family val="2"/>
      </rPr>
      <t>Gerencia Técnica</t>
    </r>
    <r>
      <rPr>
        <sz val="11"/>
        <color theme="1"/>
        <rFont val="Arial Narrow"/>
        <family val="2"/>
      </rPr>
      <t xml:space="preserve">
Durante el primer trimestre no se materializa ningún riesgo ya que se siguen los procedimientos y las metodologías Estimados de Renta, adicionalmente para llegar a la aprobación del Gerente técnico se realizan varios filtros, procesos y comités ya que el resultado no depende de una sola persona.
</t>
    </r>
    <r>
      <rPr>
        <b/>
        <sz val="11"/>
        <color theme="1"/>
        <rFont val="Arial Narrow"/>
        <family val="2"/>
      </rPr>
      <t>Gerencia Regional Norte</t>
    </r>
    <r>
      <rPr>
        <sz val="11"/>
        <color theme="1"/>
        <rFont val="Arial Narrow"/>
        <family val="2"/>
      </rPr>
      <t xml:space="preserve">
No se ha materializado el riesgo
</t>
    </r>
    <r>
      <rPr>
        <b/>
        <sz val="11"/>
        <color theme="1"/>
        <rFont val="Arial Narrow"/>
        <family val="2"/>
      </rPr>
      <t>Gerencia Regional Sur Occidente</t>
    </r>
    <r>
      <rPr>
        <sz val="11"/>
        <color theme="1"/>
        <rFont val="Arial Narrow"/>
        <family val="2"/>
      </rPr>
      <t xml:space="preserve">
No se ha materializado el riesgo</t>
    </r>
  </si>
  <si>
    <r>
      <rPr>
        <b/>
        <sz val="11"/>
        <color theme="1"/>
        <rFont val="Arial Narrow"/>
        <family val="2"/>
      </rPr>
      <t>Gerencia Regional Centro Oriente</t>
    </r>
    <r>
      <rPr>
        <sz val="11"/>
        <color theme="1"/>
        <rFont val="Arial Narrow"/>
        <family val="2"/>
      </rPr>
      <t xml:space="preserve">
N/A
</t>
    </r>
    <r>
      <rPr>
        <b/>
        <sz val="11"/>
        <color theme="1"/>
        <rFont val="Arial Narrow"/>
        <family val="2"/>
      </rPr>
      <t>Gerencia Técnica</t>
    </r>
    <r>
      <rPr>
        <sz val="11"/>
        <color theme="1"/>
        <rFont val="Arial Narrow"/>
        <family val="2"/>
      </rPr>
      <t xml:space="preserve">
\\fileserver.saesas.gov.co\publica\7 - Coordinación Técnica\ÁREA TÉCNICA\FUNCIONARIOS\DCORREA\1.RESPUESTAS ESTIMADOS DE RENTA\2022
\\fileserver.saesas.gov.co\publica\7 - Coordinación Técnica\ÁREA TÉCNICA\FUNCIONARIOS\DCORREA\2.BITACORA
\\fileserver.saesas.gov.co\publica\7 - Coordinación Técnica\ÁREA TÉCNICA\ESTIMADOS DE RENTA TÉCNICA - COMERCIAL - REGIONALES</t>
    </r>
  </si>
  <si>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</si>
  <si>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</si>
  <si>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</si>
  <si>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r>
      <rPr>
        <b/>
        <sz val="11"/>
        <color theme="1"/>
        <rFont val="Arial Narrow"/>
        <family val="2"/>
      </rPr>
      <t>Gerencia Regional Centro Oriente</t>
    </r>
    <r>
      <rPr>
        <sz val="11"/>
        <color theme="1"/>
        <rFont val="Arial Narrow"/>
        <family val="2"/>
      </rPr>
      <t xml:space="preserve">
Se realiza la programación de estimados de renta mensuales mediante la asignación de los ingenieros catastrales según las solicitudes allegadas por los funcionarios de Sae y los depositarios provisionales para la operación en campo, después mediante comité regional se realiza la revisión de cada uno de los estimados de renta dejando claro al funcionario que cualquier anomalía o indebida actuación de manipulación de cifras en donde se evidencia un favorecimiento o mala conducta no será aprobado y será reportada a la Oficina de Contro interno y a la Gerencia de Talento Humano como falta grave o mala conducta incumpliendo el Código de Ética de la entidad. 
</t>
    </r>
    <r>
      <rPr>
        <b/>
        <sz val="11"/>
        <color theme="1"/>
        <rFont val="Arial Narrow"/>
        <family val="2"/>
      </rPr>
      <t xml:space="preserve">Gerencia Regional Norte </t>
    </r>
    <r>
      <rPr>
        <sz val="11"/>
        <color theme="1"/>
        <rFont val="Arial Narrow"/>
        <family val="2"/>
      </rPr>
      <t xml:space="preserve">
Durante el primer trimestre, se contó con 3 funcionarios que elabaron las solicitudes de aprobación de estimados de renta a la Gerencia Técnica, conforme procedimiento. 
</t>
    </r>
    <r>
      <rPr>
        <b/>
        <sz val="11"/>
        <color theme="1"/>
        <rFont val="Arial Narrow"/>
        <family val="2"/>
      </rPr>
      <t xml:space="preserve">
Gerencia Regional Sur Occidente</t>
    </r>
    <r>
      <rPr>
        <sz val="11"/>
        <color theme="1"/>
        <rFont val="Arial Narrow"/>
        <family val="2"/>
      </rPr>
      <t xml:space="preserve">
La regional cuenta con los profesionales idóneos avalados con RAA par la elaboración de estimados de renta, posterior revisión de la gerencia que corresponda según las atribuciones y montos del estimado.
</t>
    </r>
  </si>
  <si>
    <r>
      <rPr>
        <b/>
        <sz val="11"/>
        <color theme="1"/>
        <rFont val="Arial Narrow"/>
        <family val="2"/>
      </rPr>
      <t>Gerencia Regional Centro Oriente</t>
    </r>
    <r>
      <rPr>
        <sz val="11"/>
        <color theme="1"/>
        <rFont val="Arial Narrow"/>
        <family val="2"/>
      </rPr>
      <t xml:space="preserve">
Reuniones semanales con el cronograma de estimados de renta mediante el aplicativo Teams, Correo electrónico enviado y grupo de WhatsApp creado para ER con los ingenieros catastrales.
</t>
    </r>
    <r>
      <rPr>
        <b/>
        <sz val="11"/>
        <color theme="1"/>
        <rFont val="Arial Narrow"/>
        <family val="2"/>
      </rPr>
      <t xml:space="preserve">Gerencia Regional Norte </t>
    </r>
    <r>
      <rPr>
        <sz val="11"/>
        <color theme="1"/>
        <rFont val="Arial Narrow"/>
        <family val="2"/>
      </rPr>
      <t xml:space="preserve">
\\file Server\publica\45 - Regional Norte\COORDINACIÓN COMERCIAL\ESTIMADOS DE RENTA
</t>
    </r>
    <r>
      <rPr>
        <b/>
        <sz val="11"/>
        <color theme="1"/>
        <rFont val="Arial Narrow"/>
        <family val="2"/>
      </rPr>
      <t>Gerencia Regional Sur Occidente</t>
    </r>
    <r>
      <rPr>
        <sz val="11"/>
        <color theme="1"/>
        <rFont val="Arial Narrow"/>
        <family val="2"/>
      </rPr>
      <t xml:space="preserve">
Estimado de renta firmado y aprobado.</t>
    </r>
  </si>
  <si>
    <t>Gerencia de Sociedades en Liquidación
Se realizo la debida inducción especifica al funcionario que entro durante el primer trimestre del año
Gerencia Regional Centro Oriente
Se realiza seguimiento y monitoreo a los funcionarios asignados para realizar estimados de renta. 
Gerencia Regional Norte 
Durante el primer trimestre se ha socializado la metodología de administración y el código de ética y buen gobierno al personal que ingresó. 
Gerencia Regional Sur Occidente
Los funcionarios que elaboran los estimados de renta se encuentran avalados por RAA
Gerencia de Sociedades Activas
Este proceso no hace parte de la Gerencia de Sociedades Activas
Gerencia de Bienes Inmuebles Rurales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GIT Archivo y Correspondencia
Se notifica a los funcionarios nuevos del Git de Archivo y Correspondencia las funciones las cuales debe desempeñar en su cargo mediante la comunicación individual de funciones
GIT Aseguramiento de la Información
No tiene funcionarios nuevos
Oficina Asesora de Planeación: 
La OAP capacito a dos contratistas que ingresaron para el proyecto de PRONABI, contextualizándolos del proyecto, sus obligaciones y los productos o entregables esperados
Gerencia Comercial
La Gerencia una vez se cuenta con personal nuevo, brinda la correspondiente capacitación sobre los temas generales y específicos de las funciones a desarrollar, sin embargo para este trimestre no se contra con personal nuevo
"Gerencia de Talento Humano
Sin reporte"
Gerencia Técnica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Gerencia de Inmuebles Urbanos: el proceso no está a cargo de esta gerencia.
GIT. Servicios Administrativos: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GIT. Depositarios Provisionales y Liquidadores: En el primer trimestre de la vigencia 2022, el Git de Depositarios Provisionales y Liquidadores no cuenta con ingreso de personas nuevas al equipo de trabajo
Presidencia
Cada vez que ingresa un funcionario nuevo al área, se realiza el respectivo proceso de capacitación de los temas generales y específicos a desempeñar.
Oficina de Control Interno: En el periodo reportado no se ha realizado inducción a personal nuevo.
Se encuentra pendiente la vinculación de un profesional</t>
  </si>
  <si>
    <r>
      <rPr>
        <b/>
        <sz val="11"/>
        <color theme="1"/>
        <rFont val="Arial Narrow"/>
        <family val="2"/>
      </rPr>
      <t>Gerencia de Sociedades en Liquidación</t>
    </r>
    <r>
      <rPr>
        <sz val="11"/>
        <color theme="1"/>
        <rFont val="Arial Narrow"/>
        <family val="2"/>
      </rPr>
      <t xml:space="preserve">
Pendiente de formato
</t>
    </r>
    <r>
      <rPr>
        <b/>
        <sz val="11"/>
        <color theme="1"/>
        <rFont val="Arial Narrow"/>
        <family val="2"/>
      </rPr>
      <t xml:space="preserve">Gerencia Regional Centro Oriente
</t>
    </r>
    <r>
      <rPr>
        <sz val="11"/>
        <color theme="1"/>
        <rFont val="Arial Narrow"/>
        <family val="2"/>
      </rPr>
      <t xml:space="preserve">Reuniones semanales con el cronograma de estimados de renta mediante el aplicativo Teams, Correo electrónico enviado y grupo de WhatsApp creado para ER con los ingenieros catastrales.
</t>
    </r>
    <r>
      <rPr>
        <b/>
        <sz val="11"/>
        <color theme="1"/>
        <rFont val="Arial Narrow"/>
        <family val="2"/>
      </rPr>
      <t xml:space="preserve">Gerencia Regional Norte </t>
    </r>
    <r>
      <rPr>
        <sz val="11"/>
        <color theme="1"/>
        <rFont val="Arial Narrow"/>
        <family val="2"/>
      </rPr>
      <t xml:space="preserve">
Actividad presencial
</t>
    </r>
    <r>
      <rPr>
        <b/>
        <sz val="11"/>
        <color theme="1"/>
        <rFont val="Arial Narrow"/>
        <family val="2"/>
      </rPr>
      <t xml:space="preserve">
Gerencia Regional Sur Occidente</t>
    </r>
    <r>
      <rPr>
        <sz val="11"/>
        <color theme="1"/>
        <rFont val="Arial Narrow"/>
        <family val="2"/>
      </rPr>
      <t xml:space="preserve">
Estimado de renta firmado y aprobado y certificación RAA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 Mesas de trabajo de compañeros
* Envió de correos con todos los formatos a tener presente
* Memorandos con asignación de tareas.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27-04-2020\SAE3\Funciones GITAC\Funciones personal nueva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Presidencia</t>
    </r>
    <r>
      <rPr>
        <sz val="11"/>
        <color theme="1"/>
        <rFont val="Arial Narrow"/>
        <family val="2"/>
      </rPr>
      <t xml:space="preserve">
\\file Server\publica\55 - Presidencia\SEGUIMIENTO RIESGOS</t>
    </r>
  </si>
  <si>
    <t>Nuevo Riesgo 8</t>
  </si>
  <si>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</si>
  <si>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</si>
  <si>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</si>
  <si>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</si>
  <si>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</si>
  <si>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</si>
  <si>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</si>
  <si>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</si>
  <si>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r>
      <rPr>
        <b/>
        <sz val="11"/>
        <color theme="1"/>
        <rFont val="Arial Narrow"/>
        <family val="2"/>
      </rPr>
      <t>Gerencia de Sociedades en Liquidación</t>
    </r>
    <r>
      <rPr>
        <sz val="11"/>
        <color theme="1"/>
        <rFont val="Arial Narrow"/>
        <family val="2"/>
      </rPr>
      <t xml:space="preserve">
No se registra materialización de riesgo debido a que el proceso se ha cumplido a cabalidad
</t>
    </r>
    <r>
      <rPr>
        <b/>
        <sz val="11"/>
        <color theme="1"/>
        <rFont val="Arial Narrow"/>
        <family val="2"/>
      </rPr>
      <t>Gerencia de Sociedades Activas</t>
    </r>
    <r>
      <rPr>
        <sz val="11"/>
        <color theme="1"/>
        <rFont val="Arial Narrow"/>
        <family val="2"/>
      </rPr>
      <t xml:space="preserve">
No se materializa el riesgo puesto que se cumple con todos los procedimientos y requisitos exigibles internos para llevar a cabo la enajenación temprana de los activos en el primer trimestre.
</t>
    </r>
    <r>
      <rPr>
        <b/>
        <sz val="11"/>
        <color theme="1"/>
        <rFont val="Arial Narrow"/>
        <family val="2"/>
      </rPr>
      <t>Gerencia Regional Norte</t>
    </r>
    <r>
      <rPr>
        <sz val="11"/>
        <color theme="1"/>
        <rFont val="Arial Narrow"/>
        <family val="2"/>
      </rPr>
      <t xml:space="preserve">
No se ha materializado el riesgo
</t>
    </r>
    <r>
      <rPr>
        <b/>
        <sz val="11"/>
        <color theme="1"/>
        <rFont val="Arial Narrow"/>
        <family val="2"/>
      </rPr>
      <t>Gerencia Regional Sur Occidente</t>
    </r>
    <r>
      <rPr>
        <sz val="11"/>
        <color theme="1"/>
        <rFont val="Arial Narrow"/>
        <family val="2"/>
      </rPr>
      <t xml:space="preserve">
No se ha materializado el riesgo</t>
    </r>
  </si>
  <si>
    <r>
      <rPr>
        <b/>
        <sz val="11"/>
        <color theme="1"/>
        <rFont val="Arial Narrow"/>
        <family val="2"/>
      </rPr>
      <t>Gerencia de Sociedades en Liquidación</t>
    </r>
    <r>
      <rPr>
        <sz val="11"/>
        <color theme="1"/>
        <rFont val="Arial Narrow"/>
        <family val="2"/>
      </rPr>
      <t xml:space="preserve">
Actos Administrativo</t>
    </r>
  </si>
  <si>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</si>
  <si>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</si>
  <si>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</si>
  <si>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</si>
  <si>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Gerencia de Bienes Inmuebles</t>
  </si>
  <si>
    <r>
      <rPr>
        <b/>
        <sz val="11"/>
        <color theme="1"/>
        <rFont val="Arial Narrow"/>
        <family val="2"/>
      </rPr>
      <t>Gerencia de Bienes Inmuebles Rurales</t>
    </r>
    <r>
      <rPr>
        <sz val="11"/>
        <color theme="1"/>
        <rFont val="Arial Narrow"/>
        <family val="2"/>
      </rPr>
      <t xml:space="preserve">
La Gerencia de Bienes inmuebles rurales realiza el inventario de los bienes extintos con el fin de analizar su condición y de esa forma identificar cuales son aptos para donación. 
* Se realiza estudio de viabilidades ( administrativa, técnica y jurídica) y así se determina su viabilidad para donación.
* Se debe tener en cuenta que el inmueble se encuentre saneado totalmente en las diferentes áreas.  
* Si el inmueble es apto para donación se debe tener el desistimiento por parte de  ANT,de no tener desistimiento debe ser solicitado por parte de la entidad
</t>
    </r>
    <r>
      <rPr>
        <b/>
        <sz val="11"/>
        <color theme="1"/>
        <rFont val="Arial Narrow"/>
        <family val="2"/>
      </rPr>
      <t xml:space="preserve">
Gerencia de Bienes Inmuebles Urbanos</t>
    </r>
    <r>
      <rPr>
        <sz val="11"/>
        <color theme="1"/>
        <rFont val="Arial Narrow"/>
        <family val="2"/>
      </rPr>
      <t xml:space="preserve">
Se esta realizando por parte de la gerencia la validación del inventario con apoyo de la vicepresidencia de bienes muebles e inmuebles</t>
    </r>
  </si>
  <si>
    <r>
      <rPr>
        <b/>
        <sz val="11"/>
        <color theme="1"/>
        <rFont val="Arial Narrow"/>
        <family val="2"/>
      </rPr>
      <t>Gerencia de Bienes Inmuebles</t>
    </r>
    <r>
      <rPr>
        <sz val="11"/>
        <color theme="1"/>
        <rFont val="Arial Narrow"/>
        <family val="2"/>
      </rPr>
      <t xml:space="preserve"> Rurales
Memorandos con solicitud de viabilidad a la Gerencia Técnica y  la Gerencia Jurídica a través del aplicativo Zeus .
Memorandos a ANT solicitando a desistir el inmueble 
Memorando de destinación definitiva
En la carpeta publica se relacionan los inmuebles que han sido objeto de análisis para donación 
\\file Server\publica\84 - Gerencia Rural\DONACIONES Y DESTINACIONES DEFINITIVAS
</t>
    </r>
  </si>
  <si>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</si>
  <si>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</si>
  <si>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</si>
  <si>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</si>
  <si>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Vicepresidencia de Bienes Muebles e Inmuebles</t>
  </si>
  <si>
    <r>
      <rPr>
        <b/>
        <sz val="11"/>
        <color theme="1"/>
        <rFont val="Arial Narrow"/>
        <family val="2"/>
      </rPr>
      <t>Gerencia de Bienes Inmuebles Rurales</t>
    </r>
    <r>
      <rPr>
        <sz val="11"/>
        <color theme="1"/>
        <rFont val="Arial Narrow"/>
        <family val="2"/>
      </rPr>
      <t xml:space="preserve">
La Gerencia de Bienes inmuebles rurales no participa en fichas de enajenación para bienes muebles. 
</t>
    </r>
    <r>
      <rPr>
        <b/>
        <sz val="11"/>
        <color theme="1"/>
        <rFont val="Arial Narrow"/>
        <family val="2"/>
      </rPr>
      <t>Gerencia de Bienes Inmuebles Urbanos</t>
    </r>
    <r>
      <rPr>
        <sz val="11"/>
        <color theme="1"/>
        <rFont val="Arial Narrow"/>
        <family val="2"/>
      </rPr>
      <t xml:space="preserve">
Se esta realizando por parte de la gerencia la validación del inventario con apoyo de la vicepresidencia de bienes muebles e inmuebles
</t>
    </r>
    <r>
      <rPr>
        <b/>
        <sz val="11"/>
        <color theme="1"/>
        <rFont val="Arial Narrow"/>
        <family val="2"/>
      </rPr>
      <t xml:space="preserve">Gerencia Técnica: </t>
    </r>
    <r>
      <rPr>
        <sz val="11"/>
        <color theme="1"/>
        <rFont val="Arial Narrow"/>
        <family val="2"/>
      </rPr>
      <t>Proceso realizado por la Gerencia de Bienes Muebles.(Finalizado)</t>
    </r>
  </si>
  <si>
    <r>
      <rPr>
        <b/>
        <sz val="11"/>
        <color theme="1"/>
        <rFont val="Arial Narrow"/>
        <family val="2"/>
      </rPr>
      <t xml:space="preserve">Gerencia de Bienes Inmuebles </t>
    </r>
    <r>
      <rPr>
        <sz val="11"/>
        <color theme="1"/>
        <rFont val="Arial Narrow"/>
        <family val="2"/>
      </rPr>
      <t>Rurales
NA</t>
    </r>
  </si>
  <si>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</si>
  <si>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</si>
  <si>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</si>
  <si>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</si>
  <si>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Vicepresidencia de Sociedades</t>
  </si>
  <si>
    <r>
      <rPr>
        <b/>
        <sz val="11"/>
        <color theme="1"/>
        <rFont val="Arial Narrow"/>
        <family val="2"/>
      </rPr>
      <t>Gerencia de Sociedades en Liquidación</t>
    </r>
    <r>
      <rPr>
        <sz val="11"/>
        <color theme="1"/>
        <rFont val="Arial Narrow"/>
        <family val="2"/>
      </rPr>
      <t xml:space="preserve">
La vicepresidencia no delga un funcionario para verificar las fichas, sino que cada Gerencia tiene un profesional encargado de realizar y revisar las fichas de enajenación temprana. Gerente GSL aprueba las fichas
</t>
    </r>
    <r>
      <rPr>
        <b/>
        <sz val="11"/>
        <color theme="1"/>
        <rFont val="Arial Narrow"/>
        <family val="2"/>
      </rPr>
      <t xml:space="preserve">Gerencia de Sociedades Activas </t>
    </r>
    <r>
      <rPr>
        <sz val="11"/>
        <color theme="1"/>
        <rFont val="Arial Narrow"/>
        <family val="2"/>
      </rPr>
      <t xml:space="preserve">
La Vicepresidencia no delega un funcionario para verificar las fichas de enajenación Temprana, si no que cada Gerencia tiene un profesional encargado de realizar y revisar las fichas de enajenación temprana. Gerente de Sociedades Activas aprueba las 2 fichas realizadas en el primer trimestre del año 2022</t>
    </r>
  </si>
  <si>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Gerencia de Sociedades Activas </t>
    </r>
    <r>
      <rPr>
        <sz val="11"/>
        <color theme="1"/>
        <rFont val="Arial Narrow"/>
        <family val="2"/>
      </rPr>
      <t xml:space="preserve">
Fichas técnicas del primer trimestre
</t>
    </r>
  </si>
  <si>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</si>
  <si>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</si>
  <si>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</si>
  <si>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Gerencias Regionales
Gerencia de Bienes Muebles
Gerencia de Sociedades Activas
Gerencia de Sociedades en Liquidación</t>
  </si>
  <si>
    <r>
      <rPr>
        <b/>
        <sz val="11"/>
        <color theme="1"/>
        <rFont val="Arial Narrow"/>
        <family val="2"/>
      </rPr>
      <t>Gerencia de Sociedades en Liquidación</t>
    </r>
    <r>
      <rPr>
        <sz val="11"/>
        <color theme="1"/>
        <rFont val="Arial Narrow"/>
        <family val="2"/>
      </rPr>
      <t xml:space="preserve">
La GSL ha sometido a 3 inmuebles y 8 sociedades a Comité técnico en el primer trimestre
</t>
    </r>
    <r>
      <rPr>
        <b/>
        <sz val="11"/>
        <color theme="1"/>
        <rFont val="Arial Narrow"/>
        <family val="2"/>
      </rPr>
      <t xml:space="preserve">
Gerencia Regional Norte</t>
    </r>
    <r>
      <rPr>
        <sz val="11"/>
        <color theme="1"/>
        <rFont val="Arial Narrow"/>
        <family val="2"/>
      </rPr>
      <t xml:space="preserve"> 
Durante el primer trimestre, la Gerencia Regional elaboró las fichas de enajenación temprana y las elevó a consideración del comité correspondiente. 
</t>
    </r>
    <r>
      <rPr>
        <b/>
        <sz val="11"/>
        <color theme="1"/>
        <rFont val="Arial Narrow"/>
        <family val="2"/>
      </rPr>
      <t>Gerencia Regional Sur Occidente</t>
    </r>
    <r>
      <rPr>
        <sz val="11"/>
        <color theme="1"/>
        <rFont val="Arial Narrow"/>
        <family val="2"/>
      </rPr>
      <t xml:space="preserve">
La regional realiza las fichas que se solicita desde la dirección general para ser presentadas a comité
</t>
    </r>
    <r>
      <rPr>
        <b/>
        <sz val="11"/>
        <color theme="1"/>
        <rFont val="Arial Narrow"/>
        <family val="2"/>
      </rPr>
      <t>Gerencia de Sociedades Activas</t>
    </r>
    <r>
      <rPr>
        <sz val="11"/>
        <color theme="1"/>
        <rFont val="Arial Narrow"/>
        <family val="2"/>
      </rPr>
      <t xml:space="preserve"> Presenta ante el comité Técnico 2 solicitudes de enajenación temprana en el primer trimestre del año vigente
</t>
    </r>
    <r>
      <rPr>
        <b/>
        <sz val="11"/>
        <color theme="1"/>
        <rFont val="Arial Narrow"/>
        <family val="2"/>
      </rPr>
      <t xml:space="preserve">GB. Muebles: </t>
    </r>
    <r>
      <rPr>
        <sz val="11"/>
        <color theme="1"/>
        <rFont val="Arial Narrow"/>
        <family val="2"/>
      </rPr>
      <t xml:space="preserve">Sin reporte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</si>
  <si>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Gerencia de Sociedades en Liquidación</t>
    </r>
    <r>
      <rPr>
        <sz val="11"/>
        <color theme="1"/>
        <rFont val="Arial Narrow"/>
        <family val="2"/>
      </rPr>
      <t xml:space="preserve">
\\file Server\publica\\Comité Técnico de sociedades - ACTA N° 60-2022 21/02/2022 // RES N.º 521 08//04/2022 //
</t>
    </r>
    <r>
      <rPr>
        <b/>
        <sz val="11"/>
        <color theme="1"/>
        <rFont val="Arial Narrow"/>
        <family val="2"/>
      </rPr>
      <t xml:space="preserve">
Gerencia Regional Norte </t>
    </r>
    <r>
      <rPr>
        <sz val="11"/>
        <color theme="1"/>
        <rFont val="Arial Narrow"/>
        <family val="2"/>
      </rPr>
      <t xml:space="preserve">
\\file Server\publica\45 - Regional Norte\COORDINACIÓN COMERCIAL\ENAJENACIÓN TEMPRANA\2022\MARZO\FICHAS FIRMADAS
</t>
    </r>
    <r>
      <rPr>
        <b/>
        <sz val="11"/>
        <color theme="1"/>
        <rFont val="Arial Narrow"/>
        <family val="2"/>
      </rPr>
      <t>Gerencia Regional Sur Occidente</t>
    </r>
    <r>
      <rPr>
        <sz val="11"/>
        <color theme="1"/>
        <rFont val="Arial Narrow"/>
        <family val="2"/>
      </rPr>
      <t xml:space="preserve">
Correo electrónico.
</t>
    </r>
    <r>
      <rPr>
        <b/>
        <sz val="11"/>
        <color theme="1"/>
        <rFont val="Arial Narrow"/>
        <family val="2"/>
      </rPr>
      <t xml:space="preserve">Gerencia de Sociedades Activas </t>
    </r>
    <r>
      <rPr>
        <sz val="11"/>
        <color theme="1"/>
        <rFont val="Arial Narrow"/>
        <family val="2"/>
      </rPr>
      <t xml:space="preserve">
Presentación expuesta en comité técnico</t>
    </r>
  </si>
  <si>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</si>
  <si>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</si>
  <si>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</si>
  <si>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Vicepresidencia de Bienes Muebles e Inmuebles
Vicepresidencia de Sociedades</t>
  </si>
  <si>
    <r>
      <rPr>
        <b/>
        <sz val="11"/>
        <color theme="1"/>
        <rFont val="Arial Narrow"/>
        <family val="2"/>
      </rPr>
      <t>Gerencia de Sociedades en Liquidación</t>
    </r>
    <r>
      <rPr>
        <sz val="11"/>
        <color theme="1"/>
        <rFont val="Arial Narrow"/>
        <family val="2"/>
      </rPr>
      <t xml:space="preserve">
La GSL ha presentado ante el comité de enajenación temprana 1 viabilidad
</t>
    </r>
    <r>
      <rPr>
        <b/>
        <sz val="11"/>
        <color theme="1"/>
        <rFont val="Arial Narrow"/>
        <family val="2"/>
      </rPr>
      <t>Gerencia de Sociedades Activas</t>
    </r>
    <r>
      <rPr>
        <sz val="11"/>
        <color theme="1"/>
        <rFont val="Arial Narrow"/>
        <family val="2"/>
      </rPr>
      <t xml:space="preserve"> Presenta ante el Comité Externo 1 solicitud de enajenación temprana en el primer trimestre del año vigente.
</t>
    </r>
    <r>
      <rPr>
        <b/>
        <sz val="11"/>
        <color theme="1"/>
        <rFont val="Arial Narrow"/>
        <family val="2"/>
      </rPr>
      <t>Gerencia de Bienes Inmuebles Rurales</t>
    </r>
    <r>
      <rPr>
        <sz val="11"/>
        <color theme="1"/>
        <rFont val="Arial Narrow"/>
        <family val="2"/>
      </rPr>
      <t xml:space="preserve">
La gerencia de bienes rurales no participa en comités de enajenación pero cuando un inmueble no cumple con la condición agropecuaria se realiza ficha de inviabilidad para jurídica y comercial y su posible comercialización
</t>
    </r>
    <r>
      <rPr>
        <b/>
        <sz val="11"/>
        <color theme="1"/>
        <rFont val="Arial Narrow"/>
        <family val="2"/>
      </rPr>
      <t xml:space="preserve">
Gerencia de Bienes Inmuebles Urbanos</t>
    </r>
    <r>
      <rPr>
        <sz val="11"/>
        <color theme="1"/>
        <rFont val="Arial Narrow"/>
        <family val="2"/>
      </rPr>
      <t xml:space="preserve">
Se esta realizando por parte de la gerencia la validación del inventario con apoyo de la vicepresidencia de bienes muebles e inmuebles
</t>
    </r>
    <r>
      <rPr>
        <b/>
        <sz val="11"/>
        <color theme="1"/>
        <rFont val="Arial Narrow"/>
        <family val="2"/>
      </rPr>
      <t xml:space="preserve">Gerencia Técnica: </t>
    </r>
    <r>
      <rPr>
        <sz val="11"/>
        <color theme="1"/>
        <rFont val="Arial Narrow"/>
        <family val="2"/>
      </rPr>
      <t>Proceso realizado por la Gerencia de Bienes Muebles.(Finalizado)</t>
    </r>
  </si>
  <si>
    <r>
      <rPr>
        <b/>
        <sz val="11"/>
        <color theme="1"/>
        <rFont val="Arial Narrow"/>
        <family val="2"/>
      </rPr>
      <t>Gerencia de Sociedades en Liquidación</t>
    </r>
    <r>
      <rPr>
        <sz val="11"/>
        <color theme="1"/>
        <rFont val="Arial Narrow"/>
        <family val="2"/>
      </rPr>
      <t xml:space="preserve">
Comité sesión 39 del 13/03/2022
</t>
    </r>
    <r>
      <rPr>
        <b/>
        <sz val="11"/>
        <color theme="1"/>
        <rFont val="Arial Narrow"/>
        <family val="2"/>
      </rPr>
      <t xml:space="preserve">Gerencia de Sociedades Activas </t>
    </r>
    <r>
      <rPr>
        <sz val="11"/>
        <color theme="1"/>
        <rFont val="Arial Narrow"/>
        <family val="2"/>
      </rPr>
      <t xml:space="preserve">
Presentación expuesta en comité externo
</t>
    </r>
    <r>
      <rPr>
        <b/>
        <sz val="11"/>
        <color theme="1"/>
        <rFont val="Arial Narrow"/>
        <family val="2"/>
      </rPr>
      <t xml:space="preserve">
Gerencia de Bienes Inmuebles Rurales</t>
    </r>
    <r>
      <rPr>
        <sz val="11"/>
        <color theme="1"/>
        <rFont val="Arial Narrow"/>
        <family val="2"/>
      </rPr>
      <t xml:space="preserve">
NA</t>
    </r>
  </si>
  <si>
    <t>Nuevo Riesgo 9</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</si>
  <si>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</si>
  <si>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</si>
  <si>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</si>
  <si>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</si>
  <si>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</si>
  <si>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</si>
  <si>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</si>
  <si>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</si>
  <si>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</si>
  <si>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GIT Depositarios Provisionales y Liquidadores</t>
  </si>
  <si>
    <r>
      <rPr>
        <b/>
        <sz val="11"/>
        <color theme="1"/>
        <rFont val="Arial Narrow"/>
        <family val="2"/>
      </rPr>
      <t>Gerencia Regional Centro Oriente</t>
    </r>
    <r>
      <rPr>
        <sz val="11"/>
        <color theme="1"/>
        <rFont val="Arial Narrow"/>
        <family val="2"/>
      </rPr>
      <t xml:space="preserve">
Durante el primer trimestre 
no se materializo el riesgo de corrupción en la Gerencia Regional Centro Oriente 
</t>
    </r>
    <r>
      <rPr>
        <b/>
        <sz val="11"/>
        <color theme="1"/>
        <rFont val="Arial Narrow"/>
        <family val="2"/>
      </rPr>
      <t>Gerencia Regional Norte</t>
    </r>
    <r>
      <rPr>
        <sz val="11"/>
        <color theme="1"/>
        <rFont val="Arial Narrow"/>
        <family val="2"/>
      </rPr>
      <t xml:space="preserve">
No se ha materializado el riesgo
</t>
    </r>
    <r>
      <rPr>
        <b/>
        <sz val="11"/>
        <color theme="1"/>
        <rFont val="Arial Narrow"/>
        <family val="2"/>
      </rPr>
      <t>Gerencia Regional Sur Occidente</t>
    </r>
    <r>
      <rPr>
        <sz val="11"/>
        <color theme="1"/>
        <rFont val="Arial Narrow"/>
        <family val="2"/>
      </rPr>
      <t xml:space="preserve">
No se ha materializado el riesgo</t>
    </r>
  </si>
  <si>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</si>
  <si>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</si>
  <si>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</si>
  <si>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</si>
  <si>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r>
      <rPr>
        <b/>
        <sz val="11"/>
        <color theme="1"/>
        <rFont val="Arial Narrow"/>
        <family val="2"/>
      </rPr>
      <t>Gerencia Regional Norte</t>
    </r>
    <r>
      <rPr>
        <sz val="11"/>
        <color theme="1"/>
        <rFont val="Arial Narrow"/>
        <family val="2"/>
      </rPr>
      <t xml:space="preserve"> 
Durante el primer trimestre, la Gerencia Regional no contó con contrato de conserjería
</t>
    </r>
    <r>
      <rPr>
        <b/>
        <sz val="11"/>
        <color theme="1"/>
        <rFont val="Arial Narrow"/>
        <family val="2"/>
      </rPr>
      <t>Gerencia Regional Sur Occidente</t>
    </r>
    <r>
      <rPr>
        <sz val="11"/>
        <color theme="1"/>
        <rFont val="Arial Narrow"/>
        <family val="2"/>
      </rPr>
      <t xml:space="preserve">
Se realiza visita de inspección para validar el estado de ocupación y generar un reporte de seguridad del activo, así determinar la viabilidad de un conserje o custodio.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</si>
  <si>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 xml:space="preserve">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Se realiza visita de inspección para validar el estado de ocupación y generar un reporte de seguridad del activo, así determinar la viabilidad de un conserje o custodio.</t>
    </r>
  </si>
  <si>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</si>
  <si>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</si>
  <si>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</si>
  <si>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</si>
  <si>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r>
      <rPr>
        <b/>
        <sz val="11"/>
        <color theme="1"/>
        <rFont val="Arial Narrow"/>
        <family val="2"/>
      </rPr>
      <t>Gerencia Regional Centro Oriente</t>
    </r>
    <r>
      <rPr>
        <sz val="11"/>
        <color theme="1"/>
        <rFont val="Arial Narrow"/>
        <family val="2"/>
      </rPr>
      <t xml:space="preserve">
Se realiza las capacitaciones y reuniones semanales con el grupo comercial encargado de presentar los contratos de arrendamiento para aprobación y generar productividad en los inmuebles administrados dejando claro el estricto cumplimiento de los requisitos para realizar el proceso de arrendamiento, después mediante comité regional se realiza la revisión de la documentación y la ficha de cada contrato revisando la veracidad de los documentos presentados para la aprobación según la Metodología dejando claro al funcionario que cualquier anomalía o indebida actuación de manipulación de requisitos en donde se evidencia un favorecimiento o mala conducta no será aprobado y será reportada a la Oficina de Contro interno y a la Gerencia de Talento Humano como falta grave o mala conducta incumpliendo el Código de Ética de la entidad. 
</t>
    </r>
    <r>
      <rPr>
        <b/>
        <sz val="11"/>
        <color theme="1"/>
        <rFont val="Arial Narrow"/>
        <family val="2"/>
      </rPr>
      <t xml:space="preserve">
Gerencia Regional Norte</t>
    </r>
    <r>
      <rPr>
        <sz val="11"/>
        <color theme="1"/>
        <rFont val="Arial Narrow"/>
        <family val="2"/>
      </rPr>
      <t xml:space="preserve"> 
Durante el primer trimestre, la Gerencia Regional hizo la validación de todos los requisitos de los solicitantes, de modo que no representen riesgos para la entidad, previa presentación del negocio a Comité.
</t>
    </r>
    <r>
      <rPr>
        <b/>
        <sz val="11"/>
        <color theme="1"/>
        <rFont val="Arial Narrow"/>
        <family val="2"/>
      </rPr>
      <t xml:space="preserve">Gerencia Regional Sur Occidente
</t>
    </r>
    <r>
      <rPr>
        <sz val="11"/>
        <color theme="1"/>
        <rFont val="Arial Narrow"/>
        <family val="2"/>
      </rPr>
      <t>El funcionario realizas las consultas legales y adjunta a las presentaciones de comité para su aprobación</t>
    </r>
  </si>
  <si>
    <r>
      <rPr>
        <b/>
        <sz val="11"/>
        <color theme="1"/>
        <rFont val="Arial Narrow"/>
        <family val="2"/>
      </rPr>
      <t>Gerencia Regional Centro Oriente</t>
    </r>
    <r>
      <rPr>
        <sz val="11"/>
        <color theme="1"/>
        <rFont val="Arial Narrow"/>
        <family val="2"/>
      </rPr>
      <t xml:space="preserve">
Reuniones semanales con el cronograma de contratos el aplicativo Teams, Correo electrónico enviado y grupo de WhatsApp creado para la gestión comercial con los funcionaros de la coordinación comercial.
</t>
    </r>
    <r>
      <rPr>
        <b/>
        <sz val="11"/>
        <color theme="1"/>
        <rFont val="Arial Narrow"/>
        <family val="2"/>
      </rPr>
      <t xml:space="preserve">
Gerencia Regional Norte </t>
    </r>
    <r>
      <rPr>
        <sz val="11"/>
        <color theme="1"/>
        <rFont val="Arial Narrow"/>
        <family val="2"/>
      </rPr>
      <t xml:space="preserve">
\\file Server\publica\45 - Regional Norte\COORDINACIÓN COMERCIAL\COMITÉS REGIONAL NORTE\2022
</t>
    </r>
    <r>
      <rPr>
        <b/>
        <sz val="11"/>
        <color theme="1"/>
        <rFont val="Arial Narrow"/>
        <family val="2"/>
      </rPr>
      <t>Gerencia Regional Sur Occidente</t>
    </r>
    <r>
      <rPr>
        <sz val="11"/>
        <color theme="1"/>
        <rFont val="Arial Narrow"/>
        <family val="2"/>
      </rPr>
      <t xml:space="preserve">
Acta de Comité</t>
    </r>
  </si>
  <si>
    <r>
      <rPr>
        <b/>
        <sz val="11"/>
        <color theme="1"/>
        <rFont val="Arial Narrow"/>
        <family val="2"/>
      </rPr>
      <t>Gerencia Regional Centro Oriente</t>
    </r>
    <r>
      <rPr>
        <sz val="11"/>
        <color theme="1"/>
        <rFont val="Arial Narrow"/>
        <family val="2"/>
      </rPr>
      <t xml:space="preserve">
Se realiza seguimiento, monitoreo, comités regional y central a los funcionarios encargados de realizar contratos de arrendamiento, transacción y legalización
</t>
    </r>
    <r>
      <rPr>
        <b/>
        <sz val="11"/>
        <color theme="1"/>
        <rFont val="Arial Narrow"/>
        <family val="2"/>
      </rPr>
      <t xml:space="preserve">
Gerencia Regional Norte</t>
    </r>
    <r>
      <rPr>
        <sz val="11"/>
        <color theme="1"/>
        <rFont val="Arial Narrow"/>
        <family val="2"/>
      </rPr>
      <t xml:space="preserve"> 
Durante el primer trimestre se ha socializado la metodología de administración y el código de ética y buen gobierno al personal que ingresó. 
</t>
    </r>
    <r>
      <rPr>
        <b/>
        <sz val="11"/>
        <color theme="1"/>
        <rFont val="Arial Narrow"/>
        <family val="2"/>
      </rPr>
      <t>Gerencia de Sociedades Activas</t>
    </r>
    <r>
      <rPr>
        <sz val="11"/>
        <color theme="1"/>
        <rFont val="Arial Narrow"/>
        <family val="2"/>
      </rPr>
      <t xml:space="preserve">
En las 77 asambleas programadas en el primer trimestre del año se realiza supervisión a los Depositarios quienes están a cargo de generar contratos de arrendamiento de los inmuebles de las Sociedades.
</t>
    </r>
    <r>
      <rPr>
        <b/>
        <sz val="11"/>
        <color theme="1"/>
        <rFont val="Arial Narrow"/>
        <family val="2"/>
      </rPr>
      <t xml:space="preserve">
Gerencia de Bienes Inmuebles Rurales</t>
    </r>
    <r>
      <rPr>
        <sz val="11"/>
        <color theme="1"/>
        <rFont val="Arial Narrow"/>
        <family val="2"/>
      </rPr>
      <t xml:space="preserve">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individual de funciones
</t>
    </r>
    <r>
      <rPr>
        <b/>
        <sz val="11"/>
        <color theme="1"/>
        <rFont val="Arial Narrow"/>
        <family val="2"/>
      </rPr>
      <t xml:space="preserve">
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La OAP capacito a dos contratistas que ingresaron para el proyecto de PRONABI, contextualizándolos del proyecto, sus obligaciones y los productos o entregables esperados
</t>
    </r>
    <r>
      <rPr>
        <b/>
        <sz val="11"/>
        <color theme="1"/>
        <rFont val="Arial Narrow"/>
        <family val="2"/>
      </rPr>
      <t>Gerencia Comercial</t>
    </r>
    <r>
      <rPr>
        <sz val="11"/>
        <color theme="1"/>
        <rFont val="Arial Narrow"/>
        <family val="2"/>
      </rPr>
      <t xml:space="preserve">
La Gerencia una vez se cuenta con personal nuevo, brinda la correspondiente capacitación sobre los temas generales y específicos de las funciones a desarrollar, sin embargo para este trimestre no se contra con personal nuevo
</t>
    </r>
    <r>
      <rPr>
        <b/>
        <sz val="11"/>
        <color theme="1"/>
        <rFont val="Arial Narrow"/>
        <family val="2"/>
      </rPr>
      <t>Gerencia de Sociedades en Liquidación</t>
    </r>
    <r>
      <rPr>
        <sz val="11"/>
        <color theme="1"/>
        <rFont val="Arial Narrow"/>
        <family val="2"/>
      </rPr>
      <t xml:space="preserve">
La GSL no realiza dicho proceso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 xml:space="preserve">Gerencia de Inmuebles Urbanos: </t>
    </r>
    <r>
      <rPr>
        <sz val="11"/>
        <color theme="1"/>
        <rFont val="Arial Narrow"/>
        <family val="2"/>
      </rPr>
      <t xml:space="preserve">el proceso no está a cargo de esta gerencia.
</t>
    </r>
    <r>
      <rPr>
        <b/>
        <sz val="11"/>
        <color theme="1"/>
        <rFont val="Arial Narrow"/>
        <family val="2"/>
      </rPr>
      <t xml:space="preserve">GIT. Servicios Administrativos: </t>
    </r>
    <r>
      <rPr>
        <sz val="11"/>
        <color theme="1"/>
        <rFont val="Arial Narrow"/>
        <family val="2"/>
      </rPr>
      <t xml:space="preserve">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GIT. Depositarios Provisionales y Liquidadores</t>
    </r>
    <r>
      <rPr>
        <sz val="11"/>
        <color theme="1"/>
        <rFont val="Arial Narrow"/>
        <family val="2"/>
      </rPr>
      <t xml:space="preserve">: En el primer trimestre de la vigencia 2022, el Git de Depositarios Provisionales y Liquidadores no cuenta con ingreso de personas nuevas al equipo de trabajo
</t>
    </r>
    <r>
      <rPr>
        <b/>
        <sz val="11"/>
        <color theme="1"/>
        <rFont val="Arial Narrow"/>
        <family val="2"/>
      </rPr>
      <t>Oficina de Control Interno:</t>
    </r>
    <r>
      <rPr>
        <sz val="11"/>
        <color theme="1"/>
        <rFont val="Arial Narrow"/>
        <family val="2"/>
      </rPr>
      <t xml:space="preserve"> En el periodo reportado no se ha realizado inducción a personal nuevo.
Se encuentra pendiente la vinculación de un profesional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
</t>
    </r>
    <r>
      <rPr>
        <b/>
        <sz val="11"/>
        <color theme="1"/>
        <rFont val="Arial Narrow"/>
        <family val="2"/>
      </rPr>
      <t>Gerencia Regional Sur Occidente</t>
    </r>
    <r>
      <rPr>
        <sz val="11"/>
        <color theme="1"/>
        <rFont val="Arial Narrow"/>
        <family val="2"/>
      </rPr>
      <t xml:space="preserve">
Los funcionarios comerciales realizan el proceso de arrendamiento de los activos de acuerdo al procedimiento, el cual es socializado constantemente y sus modificaciones.</t>
    </r>
  </si>
  <si>
    <r>
      <rPr>
        <b/>
        <sz val="11"/>
        <color theme="1"/>
        <rFont val="Arial Narrow"/>
        <family val="2"/>
      </rPr>
      <t>Gerencia Regional Centro Oriente</t>
    </r>
    <r>
      <rPr>
        <sz val="11"/>
        <color theme="1"/>
        <rFont val="Arial Narrow"/>
        <family val="2"/>
      </rPr>
      <t xml:space="preserve">
Reuniones semanales con el cronograma de contratos el aplicativo Teams, Correo electrónico enviado y grupo de WhatsApp creado para la gestión comercial con los funcionaros de la coordinación comercial.
</t>
    </r>
    <r>
      <rPr>
        <b/>
        <sz val="11"/>
        <color theme="1"/>
        <rFont val="Arial Narrow"/>
        <family val="2"/>
      </rPr>
      <t xml:space="preserve">
Gerencia Regional Norte </t>
    </r>
    <r>
      <rPr>
        <sz val="11"/>
        <color theme="1"/>
        <rFont val="Arial Narrow"/>
        <family val="2"/>
      </rPr>
      <t xml:space="preserve">
Actividad presencial
</t>
    </r>
    <r>
      <rPr>
        <b/>
        <sz val="11"/>
        <color theme="1"/>
        <rFont val="Arial Narrow"/>
        <family val="2"/>
      </rPr>
      <t>Gerencia de Sociedades Activas</t>
    </r>
    <r>
      <rPr>
        <sz val="11"/>
        <color theme="1"/>
        <rFont val="Arial Narrow"/>
        <family val="2"/>
      </rPr>
      <t xml:space="preserve">
Consolidado asambleas programadas en el primer trimestre del año vigente.
</t>
    </r>
    <r>
      <rPr>
        <b/>
        <sz val="11"/>
        <color theme="1"/>
        <rFont val="Arial Narrow"/>
        <family val="2"/>
      </rPr>
      <t>Gerencia de Bienes Inmuebles Rurales</t>
    </r>
    <r>
      <rPr>
        <sz val="11"/>
        <color theme="1"/>
        <rFont val="Arial Narrow"/>
        <family val="2"/>
      </rPr>
      <t xml:space="preserve">
* Mesas de trabajo de compañeros
* Envió de correos con todos los formatos a tener presente
* Memorandos con asignación de tareas.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27-04-2020\SAE3\Funciones GITAC\Funciones personal nueva
</t>
    </r>
    <r>
      <rPr>
        <b/>
        <sz val="11"/>
        <color theme="1"/>
        <rFont val="Arial Narrow"/>
        <family val="2"/>
      </rPr>
      <t>GIT Aseguramiento de la Información</t>
    </r>
    <r>
      <rPr>
        <sz val="11"/>
        <color theme="1"/>
        <rFont val="Arial Narrow"/>
        <family val="2"/>
      </rPr>
      <t xml:space="preserve">
No tiene funcionarios nuevos
</t>
    </r>
    <r>
      <rPr>
        <b/>
        <sz val="11"/>
        <color theme="1"/>
        <rFont val="Arial Narrow"/>
        <family val="2"/>
      </rPr>
      <t xml:space="preserve">
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Presidencia</t>
    </r>
    <r>
      <rPr>
        <sz val="11"/>
        <color theme="1"/>
        <rFont val="Arial Narrow"/>
        <family val="2"/>
      </rPr>
      <t xml:space="preserve">
\\file Server\publica\55 - Presidencia\SEGUIMIENTO RIESGOS</t>
    </r>
  </si>
  <si>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</si>
  <si>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</si>
  <si>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</si>
  <si>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r>
      <rPr>
        <b/>
        <sz val="11"/>
        <color theme="1"/>
        <rFont val="Arial Narrow"/>
        <family val="2"/>
      </rPr>
      <t>Gerencia Regional Norte</t>
    </r>
    <r>
      <rPr>
        <sz val="11"/>
        <color theme="1"/>
        <rFont val="Arial Narrow"/>
        <family val="2"/>
      </rPr>
      <t xml:space="preserve"> 
Durante el primer trimestre, la Gerencia Regional hizo la validación de todos los requisitos de los solicitantes, de modo que no representen riesgos para la entidad, previa presentación del negocio a Comité.
</t>
    </r>
    <r>
      <rPr>
        <b/>
        <sz val="11"/>
        <color theme="1"/>
        <rFont val="Arial Narrow"/>
        <family val="2"/>
      </rPr>
      <t xml:space="preserve">
Gerencia Regional Sur Occidente</t>
    </r>
    <r>
      <rPr>
        <sz val="11"/>
        <color theme="1"/>
        <rFont val="Arial Narrow"/>
        <family val="2"/>
      </rPr>
      <t xml:space="preserve">
El funcionario presenta los negocios a comité de acuerdo con las plantillas exigidas por la gerencia comercial.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</si>
  <si>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 xml:space="preserve">Gerencia Regional Norte </t>
    </r>
    <r>
      <rPr>
        <sz val="11"/>
        <color theme="1"/>
        <rFont val="Arial Narrow"/>
        <family val="2"/>
      </rPr>
      <t xml:space="preserve">
\\file Server\publica\45 - Regional Norte\COORDINACIÓN COMERCIAL\COMITÉS REGIONAL NORTE\2022
</t>
    </r>
    <r>
      <rPr>
        <b/>
        <sz val="11"/>
        <color theme="1"/>
        <rFont val="Arial Narrow"/>
        <family val="2"/>
      </rPr>
      <t>Gerencia Regional Sur Occidente</t>
    </r>
    <r>
      <rPr>
        <sz val="11"/>
        <color theme="1"/>
        <rFont val="Arial Narrow"/>
        <family val="2"/>
      </rPr>
      <t xml:space="preserve">
Acta de comité</t>
    </r>
  </si>
  <si>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</si>
  <si>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</si>
  <si>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</si>
  <si>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</si>
  <si>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Gerencia de Bienes Inmuebles
Gerencia de Bienes Muebles</t>
  </si>
  <si>
    <r>
      <rPr>
        <b/>
        <sz val="11"/>
        <color theme="1"/>
        <rFont val="Arial Narrow"/>
        <family val="2"/>
      </rPr>
      <t>Gerencia de Bienes Inmuebles Rurales</t>
    </r>
    <r>
      <rPr>
        <sz val="11"/>
        <color theme="1"/>
        <rFont val="Arial Narrow"/>
        <family val="2"/>
      </rPr>
      <t xml:space="preserve">
* La Gerencia de Bienes inmuebles rurales realiza el inventario de los bienes extintos con el fin de analizar su condición y de esa forma identificar cuales son aptos para donación. 
* Se realiza estudio de viabilidades ( administrativa, técnica y jurídica) y así se determina su viabilidad para donación.
* Se debe tener en cuenta que el inmueble se encuentre saneado totalmente en las diferentes áreas.  
* Si el inmueble es apto para donación se debe tener el desistimiento por parte de  ANT,de no tener desistimiento debe ser solicitado por parte de la entidad
</t>
    </r>
    <r>
      <rPr>
        <b/>
        <sz val="11"/>
        <color theme="1"/>
        <rFont val="Arial Narrow"/>
        <family val="2"/>
      </rPr>
      <t>Gerencia de Bienes Inmuebles Urbanos</t>
    </r>
    <r>
      <rPr>
        <sz val="11"/>
        <color theme="1"/>
        <rFont val="Arial Narrow"/>
        <family val="2"/>
      </rPr>
      <t xml:space="preserve">
Se tramitan las solicitudes conforme demanda
</t>
    </r>
    <r>
      <rPr>
        <b/>
        <sz val="11"/>
        <color theme="1"/>
        <rFont val="Arial Narrow"/>
        <family val="2"/>
      </rPr>
      <t>GB. Muebles:</t>
    </r>
    <r>
      <rPr>
        <sz val="11"/>
        <color theme="1"/>
        <rFont val="Arial Narrow"/>
        <family val="2"/>
      </rPr>
      <t xml:space="preserve"> Sin reporte</t>
    </r>
  </si>
  <si>
    <r>
      <rPr>
        <b/>
        <sz val="11"/>
        <color theme="1"/>
        <rFont val="Arial Narrow"/>
        <family val="2"/>
      </rPr>
      <t>Gerencia de Bienes Inmuebles Rurales</t>
    </r>
    <r>
      <rPr>
        <sz val="11"/>
        <color theme="1"/>
        <rFont val="Arial Narrow"/>
        <family val="2"/>
      </rPr>
      <t xml:space="preserve">
Memorandos con solicitud de viabilidad a la Gerencia Técnica y  la Gerencia Jurídica a través del aplicativo Zeus .
Memorandos a ANT solicitando a desistir el inmueble 
Memorando de destinación definitiva
En la carpeta publica se relacionan los inmuebles que han sido objeto de análisis para donación 
\\file Server\publica\84 - Gerencia Rural\DONACIONES Y DESTINACIONES DEFINITIVAS
</t>
    </r>
  </si>
  <si>
    <t>Nuevo Riesgo 11</t>
  </si>
  <si>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</si>
  <si>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</si>
  <si>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</si>
  <si>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el lavado de activos y/o financiamiento a grupos terroristas o de operación ilegal con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</si>
  <si>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</si>
  <si>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</si>
  <si>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</si>
  <si>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</si>
  <si>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</si>
  <si>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r>
      <rPr>
        <b/>
        <sz val="11"/>
        <color theme="1"/>
        <rFont val="Arial Narrow"/>
        <family val="2"/>
      </rPr>
      <t xml:space="preserve">Gerencia Comercial 
</t>
    </r>
    <r>
      <rPr>
        <sz val="11"/>
        <color theme="1"/>
        <rFont val="Arial Narrow"/>
        <family val="2"/>
      </rPr>
      <t xml:space="preserve">
La Gerencia comercial no suscribe contratos, sin embargo si realiza el proceso de supervisión</t>
    </r>
  </si>
  <si>
    <r>
      <rPr>
        <b/>
        <sz val="11"/>
        <color theme="1"/>
        <rFont val="Arial Narrow"/>
        <family val="2"/>
      </rPr>
      <t>Gerencia Comercial</t>
    </r>
    <r>
      <rPr>
        <sz val="11"/>
        <color theme="1"/>
        <rFont val="Arial Narrow"/>
        <family val="2"/>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</si>
  <si>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t>CISA</t>
  </si>
  <si>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</si>
  <si>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</si>
  <si>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</si>
  <si>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r>
      <t xml:space="preserve">Gerencia Comercial 
</t>
    </r>
    <r>
      <rPr>
        <sz val="11"/>
        <color theme="1"/>
        <rFont val="Arial Narrow"/>
        <family val="2"/>
      </rPr>
      <t>Los formatos o declaraciones de origen de los recursos previstos en la Ley 190 de 1995 son requeridos como anexo necesario para la aprobación de todas las ofertas por parte de CISA</t>
    </r>
    <r>
      <rPr>
        <b/>
        <sz val="11"/>
        <color theme="1"/>
        <rFont val="Arial Narrow"/>
        <family val="2"/>
      </rPr>
      <t xml:space="preserve">
</t>
    </r>
  </si>
  <si>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</si>
  <si>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</si>
  <si>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</si>
  <si>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r>
      <t xml:space="preserve">
</t>
    </r>
    <r>
      <rPr>
        <b/>
        <sz val="11"/>
        <color theme="1"/>
        <rFont val="Arial Narrow"/>
        <family val="2"/>
      </rPr>
      <t xml:space="preserve">Gerencia Comercial 
</t>
    </r>
    <r>
      <rPr>
        <sz val="11"/>
        <color theme="1"/>
        <rFont val="Arial Narrow"/>
        <family val="2"/>
      </rPr>
      <t xml:space="preserve">
La operación de consulta de inhabilidades e incompatibilidades para la contratación con SAE a cargo del operador comercial es un servicio consumido en un 70% de manera directa por CISA a través de los aplicativos dispuestos para tal fin. El 30% obedece a consultas que exceden la capacidad del operador y se efectúan por parte de la Gerencia Comercial</t>
    </r>
  </si>
  <si>
    <r>
      <t xml:space="preserve">
</t>
    </r>
    <r>
      <rPr>
        <b/>
        <sz val="11"/>
        <color theme="1"/>
        <rFont val="Arial Narrow"/>
        <family val="2"/>
      </rPr>
      <t xml:space="preserve">Gerencia Comercial
</t>
    </r>
    <r>
      <rPr>
        <sz val="11"/>
        <color theme="1"/>
        <rFont val="Arial Narrow"/>
        <family val="2"/>
      </rPr>
      <t xml:space="preserve">\\file Server\publica\5 - Gerencia Comercial\PLAN MEJORAMIENTO 2022\PRIMER TRIMESTRE\Seguimiento Matriz riesgos Materializados 
</t>
    </r>
  </si>
  <si>
    <t xml:space="preserve">Debilidades en la detección de operaciones sospechosas de corrupción </t>
  </si>
  <si>
    <t>Nuevo Riesgo 12</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</si>
  <si>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</si>
  <si>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</si>
  <si>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</si>
  <si>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</si>
  <si>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</si>
  <si>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</si>
  <si>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Gerencia de Bienes Inmuebles Urbanos
Gerencia de Bienes Inmuebles Rurales
Gerente de Bienes Muebles
Gerente de Sociedades Activas
Gerente de Sociedades en Liquidación</t>
  </si>
  <si>
    <r>
      <rPr>
        <b/>
        <sz val="11"/>
        <color theme="1"/>
        <rFont val="Arial Narrow"/>
        <family val="2"/>
      </rPr>
      <t>Gerencia de Sociedades en Liquidación</t>
    </r>
    <r>
      <rPr>
        <sz val="11"/>
        <color theme="1"/>
        <rFont val="Arial Narrow"/>
        <family val="2"/>
      </rPr>
      <t xml:space="preserve">
La GSL realiza acompañamiento durante la entrega de Sociedades y activos  a liquidadores, validando que el empalme entre el liquidador saliente y el entrante se lleve a cabo y bajo el procedimiento de rendición de cuentas. En caso de que la sociedad este en administración directa actualmente tenemos apoyo de la regional o un funcionario para llevar a cabo esas entregas al nuevo liquidado
</t>
    </r>
    <r>
      <rPr>
        <b/>
        <sz val="11"/>
        <color theme="1"/>
        <rFont val="Arial Narrow"/>
        <family val="2"/>
      </rPr>
      <t>Gerencia de Sociedades Activas</t>
    </r>
    <r>
      <rPr>
        <sz val="11"/>
        <color theme="1"/>
        <rFont val="Arial Narrow"/>
        <family val="2"/>
      </rPr>
      <t xml:space="preserve"> Solicita el apoyo de entregas de activos a las diferentes regionales verificando que haya una resolución de nombramiento y acta de posesión. Para el trabajo de campo se capacitan a los funcionarios para que soliciten documento de identidad original a la persona que recibe el bien, y en los casos que aplique se solicita poder autenticado.
</t>
    </r>
    <r>
      <rPr>
        <b/>
        <sz val="11"/>
        <color theme="1"/>
        <rFont val="Arial Narrow"/>
        <family val="2"/>
      </rPr>
      <t>Gerencia de Bienes Inmuebles Rurales</t>
    </r>
    <r>
      <rPr>
        <sz val="11"/>
        <color theme="1"/>
        <rFont val="Arial Narrow"/>
        <family val="2"/>
      </rPr>
      <t xml:space="preserve">
La Gerencia de Bienes inmuebles no realiza entrega física de inmuebles 
</t>
    </r>
    <r>
      <rPr>
        <b/>
        <sz val="11"/>
        <color theme="1"/>
        <rFont val="Arial Narrow"/>
        <family val="2"/>
      </rPr>
      <t xml:space="preserve">
Gerencia de Bienes Inmuebles Urbanos</t>
    </r>
    <r>
      <rPr>
        <sz val="11"/>
        <color theme="1"/>
        <rFont val="Arial Narrow"/>
        <family val="2"/>
      </rPr>
      <t xml:space="preserve">
Las entregas materiales conforme el procedimiento se llevan a cabo por parte de la regional
</t>
    </r>
    <r>
      <rPr>
        <b/>
        <sz val="11"/>
        <color theme="1"/>
        <rFont val="Arial Narrow"/>
        <family val="2"/>
      </rPr>
      <t>GB. Muebles</t>
    </r>
    <r>
      <rPr>
        <sz val="11"/>
        <color theme="1"/>
        <rFont val="Arial Narrow"/>
        <family val="2"/>
      </rPr>
      <t>: Sin reporte</t>
    </r>
  </si>
  <si>
    <r>
      <rPr>
        <b/>
        <sz val="11"/>
        <color theme="1"/>
        <rFont val="Arial Narrow"/>
        <family val="2"/>
      </rPr>
      <t>Gerencia de Sociedades en Liquidación</t>
    </r>
    <r>
      <rPr>
        <sz val="11"/>
        <color theme="1"/>
        <rFont val="Arial Narrow"/>
        <family val="2"/>
      </rPr>
      <t xml:space="preserve">
Pendiente 
</t>
    </r>
    <r>
      <rPr>
        <b/>
        <sz val="11"/>
        <color theme="1"/>
        <rFont val="Arial Narrow"/>
        <family val="2"/>
      </rPr>
      <t xml:space="preserve">Gerencia de Sociedades Activas </t>
    </r>
    <r>
      <rPr>
        <sz val="11"/>
        <color theme="1"/>
        <rFont val="Arial Narrow"/>
        <family val="2"/>
      </rPr>
      <t xml:space="preserve">
Soporte de capacitación vía teams
</t>
    </r>
    <r>
      <rPr>
        <b/>
        <sz val="11"/>
        <color theme="1"/>
        <rFont val="Arial Narrow"/>
        <family val="2"/>
      </rPr>
      <t>Gerencia de Bienes Inmuebles Rurales</t>
    </r>
    <r>
      <rPr>
        <sz val="11"/>
        <color theme="1"/>
        <rFont val="Arial Narrow"/>
        <family val="2"/>
      </rPr>
      <t xml:space="preserve">
NA</t>
    </r>
  </si>
  <si>
    <r>
      <rPr>
        <b/>
        <sz val="11"/>
        <color theme="1"/>
        <rFont val="Arial Narrow"/>
        <family val="2"/>
      </rPr>
      <t>Gerencia Comercial</t>
    </r>
    <r>
      <rPr>
        <sz val="11"/>
        <color theme="1"/>
        <rFont val="Arial Narrow"/>
        <family val="2"/>
      </rPr>
      <t xml:space="preserve">
La Gerencia Comercial no realiza entrega real y material de inmuebles ni a depositarios ni a arrendatarios, por cuanto son las áreas misionales quienes realizan la entrega</t>
    </r>
  </si>
  <si>
    <r>
      <rPr>
        <b/>
        <sz val="11"/>
        <color theme="1"/>
        <rFont val="Arial Narrow"/>
        <family val="2"/>
      </rPr>
      <t>Gerencia de Sociedades en Liquidación</t>
    </r>
    <r>
      <rPr>
        <sz val="11"/>
        <color theme="1"/>
        <rFont val="Arial Narrow"/>
        <family val="2"/>
      </rPr>
      <t xml:space="preserve">
No se registra materialización de riesgo debido a que el proceso se ha cumplido a cabalidad
</t>
    </r>
    <r>
      <rPr>
        <b/>
        <sz val="11"/>
        <color theme="1"/>
        <rFont val="Arial Narrow"/>
        <family val="2"/>
      </rPr>
      <t>Gerencia de Sociedades Activas</t>
    </r>
    <r>
      <rPr>
        <sz val="11"/>
        <color theme="1"/>
        <rFont val="Arial Narrow"/>
        <family val="2"/>
      </rPr>
      <t xml:space="preserve">
No se materializa el riesgo puesto que se cumple con el procedimiento de entrega de activos.
</t>
    </r>
    <r>
      <rPr>
        <b/>
        <sz val="11"/>
        <color theme="1"/>
        <rFont val="Arial Narrow"/>
        <family val="2"/>
      </rPr>
      <t>Gerencia Regional Norte</t>
    </r>
    <r>
      <rPr>
        <sz val="11"/>
        <color theme="1"/>
        <rFont val="Arial Narrow"/>
        <family val="2"/>
      </rPr>
      <t xml:space="preserve">
No se ha materializado el riesgo
</t>
    </r>
    <r>
      <rPr>
        <b/>
        <sz val="11"/>
        <color theme="1"/>
        <rFont val="Arial Narrow"/>
        <family val="2"/>
      </rPr>
      <t>Gerencia Regional Sur Occidente</t>
    </r>
    <r>
      <rPr>
        <sz val="11"/>
        <color theme="1"/>
        <rFont val="Arial Narrow"/>
        <family val="2"/>
      </rPr>
      <t xml:space="preserve">
No se ha materializado el riesgo</t>
    </r>
  </si>
  <si>
    <t>Nuevo Riesgo 10</t>
  </si>
  <si>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</si>
  <si>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</si>
  <si>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</si>
  <si>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</si>
  <si>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</si>
  <si>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</si>
  <si>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</si>
  <si>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</si>
  <si>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</si>
  <si>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r>
      <rPr>
        <b/>
        <sz val="11"/>
        <color theme="1"/>
        <rFont val="Arial Narrow"/>
        <family val="2"/>
      </rPr>
      <t xml:space="preserve">
Gerencia Regional Sur Occidente</t>
    </r>
    <r>
      <rPr>
        <sz val="11"/>
        <color theme="1"/>
        <rFont val="Arial Narrow"/>
        <family val="2"/>
      </rPr>
      <t xml:space="preserve">
No se ha materializado el riesgo
</t>
    </r>
    <r>
      <rPr>
        <b/>
        <sz val="11"/>
        <color theme="1"/>
        <rFont val="Arial Narrow"/>
        <family val="2"/>
      </rPr>
      <t>Gerencia de Sociedades Activas</t>
    </r>
    <r>
      <rPr>
        <sz val="11"/>
        <color theme="1"/>
        <rFont val="Arial Narrow"/>
        <family val="2"/>
      </rPr>
      <t xml:space="preserve">
No se materializa el riesgo puesto que en el primer trimestre no hubo activos para donación en la Gerencia de Sociedades Activas.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Regional Norte</t>
    </r>
    <r>
      <rPr>
        <sz val="11"/>
        <color theme="1"/>
        <rFont val="Arial Narrow"/>
        <family val="2"/>
      </rPr>
      <t xml:space="preserve">
No se ha materializado el riesgo</t>
    </r>
  </si>
  <si>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</si>
  <si>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</si>
  <si>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</si>
  <si>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r>
      <rPr>
        <b/>
        <sz val="11"/>
        <color theme="1"/>
        <rFont val="Arial Narrow"/>
        <family val="2"/>
      </rPr>
      <t>GB. Muebles</t>
    </r>
    <r>
      <rPr>
        <sz val="11"/>
        <color theme="1"/>
        <rFont val="Arial Narrow"/>
        <family val="2"/>
      </rPr>
      <t xml:space="preserve">
Solicitud de donaciones de bienes 
</t>
    </r>
    <r>
      <rPr>
        <b/>
        <sz val="11"/>
        <color theme="1"/>
        <rFont val="Arial Narrow"/>
        <family val="2"/>
      </rPr>
      <t>Gerencia Técnica:</t>
    </r>
    <r>
      <rPr>
        <sz val="11"/>
        <color theme="1"/>
        <rFont val="Arial Narrow"/>
        <family val="2"/>
      </rPr>
      <t xml:space="preserve">
Cuando se recibe una solicitud para donación de un bien inmueble por parte de una entidad pública, el funcionario delegado de la Gerencia Técnica se encarga de emitir la viabilidad técnica con base en la justificación de la donación, el estado legal del inmueble, determinación de que no tenga un alto potencial de venta, especificaciones técnicas con respecto al análisis del alistamiento físico catastral y la normatividad urbanística, y que cuente con un avalúo comercial vigente.  De acuerdo con estos criterios, mediante concepto técnico se concluye si el bien inmueble objeto de la solicitud es o no es viable técnicamente para el proyecto de donación.
Durante el primer trimestre del año 2022 se han realizado la viabilidad técnica con base a la justificación de la donación los siguientes predios:
1 Predio Hacienda Nápoles – 3 Predios Posada Alemana</t>
    </r>
  </si>
  <si>
    <r>
      <rPr>
        <b/>
        <sz val="11"/>
        <color theme="1"/>
        <rFont val="Arial Narrow"/>
        <family val="2"/>
      </rPr>
      <t>GB. Muebles</t>
    </r>
    <r>
      <rPr>
        <sz val="11"/>
        <color theme="1"/>
        <rFont val="Arial Narrow"/>
        <family val="2"/>
      </rPr>
      <t xml:space="preserve">
Documento de solicitud de donación debidamente diligenciado 
</t>
    </r>
    <r>
      <rPr>
        <b/>
        <sz val="11"/>
        <color theme="1"/>
        <rFont val="Arial Narrow"/>
        <family val="2"/>
      </rPr>
      <t>Gerencia Técnica</t>
    </r>
    <r>
      <rPr>
        <sz val="11"/>
        <color theme="1"/>
        <rFont val="Arial Narrow"/>
        <family val="2"/>
      </rPr>
      <t xml:space="preserve">
\\file Server\publica\7 - Coordinación Técnica\ÁREA TÉCNICA\DESTINACIONES DEFINITIVAS Y DONACIONES</t>
    </r>
  </si>
  <si>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</si>
  <si>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</si>
  <si>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</si>
  <si>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Gerencia de Bienes Inmuebles Urbanos
Gerencia de Bienes Inmuebles Rurales
Gerente de Bienes Muebles
Gerente de Sociedades Activas</t>
  </si>
  <si>
    <r>
      <rPr>
        <b/>
        <sz val="11"/>
        <color theme="1"/>
        <rFont val="Arial Narrow"/>
        <family val="2"/>
      </rPr>
      <t>Gerencia de Sociedades en Liquidación</t>
    </r>
    <r>
      <rPr>
        <sz val="11"/>
        <color theme="1"/>
        <rFont val="Arial Narrow"/>
        <family val="2"/>
      </rPr>
      <t xml:space="preserve">
Las viabilidades de proyecto social las verifica la gerencia de talento humano
</t>
    </r>
    <r>
      <rPr>
        <b/>
        <sz val="11"/>
        <color theme="1"/>
        <rFont val="Arial Narrow"/>
        <family val="2"/>
      </rPr>
      <t xml:space="preserve">Gerencia de Sociedades Activas </t>
    </r>
    <r>
      <rPr>
        <sz val="11"/>
        <color theme="1"/>
        <rFont val="Arial Narrow"/>
        <family val="2"/>
      </rPr>
      <t xml:space="preserve">
En el primer trimestre del año no se cuenta con activos para ser donados a Entidades Públicas.
</t>
    </r>
    <r>
      <rPr>
        <b/>
        <sz val="11"/>
        <color theme="1"/>
        <rFont val="Arial Narrow"/>
        <family val="2"/>
      </rPr>
      <t>Gerencia de Bienes Inmuebles Rurales</t>
    </r>
    <r>
      <rPr>
        <sz val="11"/>
        <color theme="1"/>
        <rFont val="Arial Narrow"/>
        <family val="2"/>
      </rPr>
      <t xml:space="preserve">
La Gerencia de Bienes inmuebles rurales realiza el inventario de los bienes extintos con el fin de analizar su condición y de esa forma identificar cuales son aptos para donación. 
* Se realiza estudio de viabilidades ( administrativa, técnica y jurídica) y así se determina su viabilidad para donación.
* Se debe tener en cuenta que el inmueble se encuentre saneado totalmente en las diferentes áreas.  
* Si el inmueble es apto para donación se debe tener el desistimiento por parte de  ANT,de no tener desistimiento debe ser solicitado por parte de la entidad
</t>
    </r>
    <r>
      <rPr>
        <b/>
        <sz val="11"/>
        <color theme="1"/>
        <rFont val="Arial Narrow"/>
        <family val="2"/>
      </rPr>
      <t xml:space="preserve">
Gerencia de Bienes Inmuebles Urbanos</t>
    </r>
    <r>
      <rPr>
        <sz val="11"/>
        <color theme="1"/>
        <rFont val="Arial Narrow"/>
        <family val="2"/>
      </rPr>
      <t xml:space="preserve">
El proceso de verificación se realiza conforme el procedimiento y la demanda, este trimestre no ha dado lugar a materialización
</t>
    </r>
    <r>
      <rPr>
        <b/>
        <sz val="11"/>
        <color theme="1"/>
        <rFont val="Arial Narrow"/>
        <family val="2"/>
      </rPr>
      <t>GB. Muebles:</t>
    </r>
    <r>
      <rPr>
        <sz val="11"/>
        <color theme="1"/>
        <rFont val="Arial Narrow"/>
        <family val="2"/>
      </rPr>
      <t xml:space="preserve"> Solicitud de donaciones de bienes</t>
    </r>
  </si>
  <si>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Memorandos con solicitud de viabilidad a la Gerencia Técnica y  la Gerencia Jurídica a través del aplicativo Zeus .
Memorandos a ANT solicitando a desistir el inmueble 
Memorando de destinación definitiva
En la carpeta publica se relacionan los inmuebles que han sido objeto de análisis para donación 
\\file Server\publica\84 - Gerencia Rural\DONACIONES Y DESTINACIONES DEFINITIVAS
</t>
    </r>
    <r>
      <rPr>
        <b/>
        <sz val="11"/>
        <color theme="1"/>
        <rFont val="Arial Narrow"/>
        <family val="2"/>
      </rPr>
      <t>GB Muebles:</t>
    </r>
    <r>
      <rPr>
        <sz val="11"/>
        <color theme="1"/>
        <rFont val="Arial Narrow"/>
        <family val="2"/>
      </rPr>
      <t xml:space="preserve"> Documento de solicitud de donación debidamente diligenciado</t>
    </r>
  </si>
  <si>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
Durante el primer trimestre se ha socializado la metodología de administración y el código de ética y buen gobierno al personal que ingresó. 
</t>
    </r>
    <r>
      <rPr>
        <b/>
        <sz val="11"/>
        <color theme="1"/>
        <rFont val="Arial Narrow"/>
        <family val="2"/>
      </rPr>
      <t>Gerencia Regional Sur Occidente</t>
    </r>
    <r>
      <rPr>
        <sz val="11"/>
        <color theme="1"/>
        <rFont val="Arial Narrow"/>
        <family val="2"/>
      </rPr>
      <t xml:space="preserve">
La regional realiza este proceso de acuerdo con lo que solicite la dirección general
</t>
    </r>
    <r>
      <rPr>
        <b/>
        <sz val="11"/>
        <color theme="1"/>
        <rFont val="Arial Narrow"/>
        <family val="2"/>
      </rPr>
      <t>Gerencia de Sociedades Activas</t>
    </r>
    <r>
      <rPr>
        <sz val="11"/>
        <color theme="1"/>
        <rFont val="Arial Narrow"/>
        <family val="2"/>
      </rPr>
      <t xml:space="preserve">
En el primer trimestre del año no se cuenta con activos para ser donados a entidades Públicas
</t>
    </r>
    <r>
      <rPr>
        <b/>
        <sz val="11"/>
        <color theme="1"/>
        <rFont val="Arial Narrow"/>
        <family val="2"/>
      </rPr>
      <t>Gerencia de Bienes Inmuebles Rurales</t>
    </r>
    <r>
      <rPr>
        <sz val="11"/>
        <color theme="1"/>
        <rFont val="Arial Narrow"/>
        <family val="2"/>
      </rPr>
      <t xml:space="preserve">
Gerencia de Bienes Inmuebles Rurales
A los diferentes funcionarios que se han integrado al grupo durante el ano se le ha realizado la respectiva inducción acompañamiento capacitación sobre todos y cada uno de los procesos que realiza la gerencia de rurales , en el caso de los de campo se realiza una comisión conjunta que permita adentrarlos en el proceso tal cual se realiza.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individual de funciones
</t>
    </r>
    <r>
      <rPr>
        <b/>
        <sz val="11"/>
        <color theme="1"/>
        <rFont val="Arial Narrow"/>
        <family val="2"/>
      </rPr>
      <t>GIT Aseguramiento de la Información</t>
    </r>
    <r>
      <rPr>
        <sz val="11"/>
        <color theme="1"/>
        <rFont val="Arial Narrow"/>
        <family val="2"/>
      </rPr>
      <t xml:space="preserve">
No tiene funcionarios nuevos
</t>
    </r>
    <r>
      <rPr>
        <b/>
        <sz val="11"/>
        <color theme="1"/>
        <rFont val="Arial Narrow"/>
        <family val="2"/>
      </rPr>
      <t xml:space="preserve">
Gerencia de Bienes Inmuebles Urbanos</t>
    </r>
    <r>
      <rPr>
        <sz val="11"/>
        <color theme="1"/>
        <rFont val="Arial Narrow"/>
        <family val="2"/>
      </rPr>
      <t xml:space="preserve">
El proceso de verificación se realiza conforme el procedimiento y la demanda, este trimestre no ha dado lugar a materialización
</t>
    </r>
    <r>
      <rPr>
        <b/>
        <sz val="11"/>
        <color theme="1"/>
        <rFont val="Arial Narrow"/>
        <family val="2"/>
      </rPr>
      <t>Oficina Asesora de Planeación:</t>
    </r>
    <r>
      <rPr>
        <sz val="11"/>
        <color theme="1"/>
        <rFont val="Arial Narrow"/>
        <family val="2"/>
      </rPr>
      <t xml:space="preserve">
 La OAP capacito a dos contratistas que ingresaron para el proyecto de PRONABI, contextualizándolos del proyecto, sus obligaciones y los productos o entregables esperados
</t>
    </r>
    <r>
      <rPr>
        <b/>
        <sz val="11"/>
        <color theme="1"/>
        <rFont val="Arial Narrow"/>
        <family val="2"/>
      </rPr>
      <t>Gerencia Comercial</t>
    </r>
    <r>
      <rPr>
        <sz val="11"/>
        <color theme="1"/>
        <rFont val="Arial Narrow"/>
        <family val="2"/>
      </rPr>
      <t xml:space="preserve">
La Gerencia Comercial no interviene en los procesos de donación de Inmuebles.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La Gerencia De Talento Humano se encarga de realizar la inducción en todo lo relacionado con ética y valores, procesos generales, organigrama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GB. Muebles:</t>
    </r>
    <r>
      <rPr>
        <sz val="11"/>
        <color theme="1"/>
        <rFont val="Arial Narrow"/>
        <family val="2"/>
      </rPr>
      <t xml:space="preserve"> En proceso de donación sustancias químicas.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GIT. Depositarios Provisionales y Liquidadores</t>
    </r>
    <r>
      <rPr>
        <sz val="11"/>
        <color theme="1"/>
        <rFont val="Arial Narrow"/>
        <family val="2"/>
      </rPr>
      <t xml:space="preserve">: En el primer trimestre de la vigencia 2022, el Git de Depositarios Provisionales y Liquidadores no cuenta con ingreso de personas nuevas al equipo de trabajo
</t>
    </r>
    <r>
      <rPr>
        <b/>
        <sz val="11"/>
        <color theme="1"/>
        <rFont val="Arial Narrow"/>
        <family val="2"/>
      </rPr>
      <t xml:space="preserve">Oficina de Control Interno: </t>
    </r>
    <r>
      <rPr>
        <sz val="11"/>
        <color theme="1"/>
        <rFont val="Arial Narrow"/>
        <family val="2"/>
      </rPr>
      <t xml:space="preserve">En el periodo reportado no se ha realizado inducción a personal nuevo.
Se encuentra pendiente la vinculación de un profesional
</t>
    </r>
    <r>
      <rPr>
        <b/>
        <sz val="11"/>
        <color theme="1"/>
        <rFont val="Arial Narrow"/>
        <family val="2"/>
      </rPr>
      <t>Presidencia</t>
    </r>
    <r>
      <rPr>
        <sz val="11"/>
        <color theme="1"/>
        <rFont val="Arial Narrow"/>
        <family val="2"/>
      </rPr>
      <t xml:space="preserve">
Cada vez que ingresa un funcionario nuevo al área, se realiza el respectivo proceso de capacitación de los temas generales y específicos a desempeñar.</t>
    </r>
  </si>
  <si>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
Actividad presencial
</t>
    </r>
    <r>
      <rPr>
        <b/>
        <sz val="11"/>
        <color theme="1"/>
        <rFont val="Arial Narrow"/>
        <family val="2"/>
      </rPr>
      <t xml:space="preserve">
Gerencia Regional Sur Occidente</t>
    </r>
    <r>
      <rPr>
        <sz val="11"/>
        <color theme="1"/>
        <rFont val="Arial Narrow"/>
        <family val="2"/>
      </rPr>
      <t xml:space="preserve">
Correo electrónico, aplicativo Zeus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 Mesas de trabajo de compañeros
* Envió de correos con todos los formatos a tener presente
* Memorandos con asignación de tareas. 
</t>
    </r>
    <r>
      <rPr>
        <b/>
        <sz val="11"/>
        <color theme="1"/>
        <rFont val="Arial Narrow"/>
        <family val="2"/>
      </rPr>
      <t xml:space="preserve">
GIT Archivo y Correspondencia</t>
    </r>
    <r>
      <rPr>
        <sz val="11"/>
        <color theme="1"/>
        <rFont val="Arial Narrow"/>
        <family val="2"/>
      </rPr>
      <t xml:space="preserve">
Se deja evidencia en la siguiente ruta: \\file Server\publica\26-Gestion Documental\SAE3\Recuperado 27-04-2020\SAE3\Funciones GITAC\Funciones personal nueva
</t>
    </r>
    <r>
      <rPr>
        <b/>
        <sz val="11"/>
        <color theme="1"/>
        <rFont val="Arial Narrow"/>
        <family val="2"/>
      </rPr>
      <t>GIT Aseguramiento de la Informació</t>
    </r>
    <r>
      <rPr>
        <sz val="11"/>
        <color theme="1"/>
        <rFont val="Arial Narrow"/>
        <family val="2"/>
      </rPr>
      <t xml:space="preserve">n
No tiene funcionarios nuevos
</t>
    </r>
    <r>
      <rPr>
        <b/>
        <sz val="11"/>
        <color theme="1"/>
        <rFont val="Arial Narrow"/>
        <family val="2"/>
      </rPr>
      <t xml:space="preserve">
Oficina Asesora de Planeación</t>
    </r>
    <r>
      <rPr>
        <sz val="11"/>
        <color theme="1"/>
        <rFont val="Arial Narrow"/>
        <family val="2"/>
      </rPr>
      <t xml:space="preserve">
Reuniones de teams
</t>
    </r>
    <r>
      <rPr>
        <b/>
        <sz val="11"/>
        <color theme="1"/>
        <rFont val="Arial Narrow"/>
        <family val="2"/>
      </rPr>
      <t>Gerencia Comercial</t>
    </r>
    <r>
      <rPr>
        <sz val="11"/>
        <color theme="1"/>
        <rFont val="Arial Narrow"/>
        <family val="2"/>
      </rPr>
      <t xml:space="preserve">
NA
</t>
    </r>
    <r>
      <rPr>
        <b/>
        <sz val="11"/>
        <color theme="1"/>
        <rFont val="Arial Narrow"/>
        <family val="2"/>
      </rPr>
      <t>Gerencia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 xml:space="preserve">GB. Muebles: </t>
    </r>
    <r>
      <rPr>
        <sz val="11"/>
        <color theme="1"/>
        <rFont val="Arial Narrow"/>
        <family val="2"/>
      </rPr>
      <t xml:space="preserve">* Remisión de viabilidad jurídica a la Gerencia de asuntos Legales.
*Acta de entrega de bienes a Entidad Beneficiaria.
</t>
    </r>
    <r>
      <rPr>
        <b/>
        <sz val="11"/>
        <color theme="1"/>
        <rFont val="Arial Narrow"/>
        <family val="2"/>
      </rPr>
      <t>Presidencia</t>
    </r>
    <r>
      <rPr>
        <sz val="11"/>
        <color theme="1"/>
        <rFont val="Arial Narrow"/>
        <family val="2"/>
      </rPr>
      <t xml:space="preserve">
\\file Server\publica\55 - Presidencia\SEGUIMIENTO RIESGOS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</si>
</sst>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rgb="FF000000"/>
      <name val="Calibri"/>
      <family val="2"/>
      <charset val="1"/>
    </font>
    <font>
      <b/>
      <sz val="22"/>
      <color rgb="FF000000"/>
      <name val="Arial Narrow"/>
      <family val="2"/>
      <charset val="1"/>
    </font>
    <font>
      <b/>
      <sz val="14"/>
      <color rgb="FF000000"/>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1"/>
      <color theme="1"/>
      <name val="Arial Narrow"/>
      <family val="2"/>
    </font>
    <font>
      <i/>
      <sz val="10"/>
      <color theme="1"/>
      <name val="Franklin Gothic Book"/>
      <family val="2"/>
    </font>
    <font>
      <sz val="10"/>
      <color theme="1"/>
      <name val="Franklin Gothic Book"/>
      <family val="2"/>
    </font>
    <font>
      <b/>
      <sz val="11"/>
      <color rgb="FF000000"/>
      <name val="Arial Narrow"/>
      <family val="2"/>
    </font>
    <font>
      <sz val="11"/>
      <color rgb="FF000000"/>
      <name val="Arial Narrow"/>
      <family val="2"/>
    </font>
    <font>
      <b/>
      <sz val="8"/>
      <color theme="1"/>
      <name val="Arial"/>
      <family val="2"/>
    </font>
    <font>
      <sz val="8"/>
      <color theme="1"/>
      <name val="Arial"/>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s>
  <fills count="24">
    <fill>
      <patternFill patternType="none"/>
    </fill>
    <fill>
      <patternFill patternType="gray125"/>
    </fill>
    <fill>
      <patternFill patternType="solid">
        <fgColor theme="0"/>
        <bgColor indexed="64"/>
      </patternFill>
    </fill>
    <fill>
      <patternFill patternType="solid">
        <fgColor theme="0"/>
        <bgColor rgb="FFF2F2F2"/>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rgb="FF000000"/>
      </patternFill>
    </fill>
  </fills>
  <borders count="10">
    <border>
      <left/>
      <right/>
      <top/>
      <bottom/>
      <diagonal/>
    </border>
    <border>
      <left/>
      <right/>
      <top/>
      <bottom style="hair">
        <color indexed="64"/>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s>
  <cellStyleXfs count="3">
    <xf numFmtId="0" fontId="0" fillId="0" borderId="0"/>
    <xf numFmtId="9" fontId="1" fillId="0" borderId="0" applyFont="0" applyFill="0" applyBorder="0" applyAlignment="0" applyProtection="0"/>
    <xf numFmtId="0" fontId="5" fillId="0" borderId="0"/>
  </cellStyleXfs>
  <cellXfs count="221">
    <xf numFmtId="0" fontId="0" fillId="0" borderId="0" xfId="0"/>
    <xf numFmtId="0" fontId="2" fillId="2" borderId="0" xfId="0" applyFont="1" applyFill="1"/>
    <xf numFmtId="0" fontId="3" fillId="2" borderId="0" xfId="0" applyFont="1" applyFill="1" applyAlignment="1">
      <alignment vertical="center"/>
    </xf>
    <xf numFmtId="0" fontId="3" fillId="2" borderId="0" xfId="0" applyFont="1" applyFill="1" applyAlignment="1">
      <alignment vertical="center" wrapText="1"/>
    </xf>
    <xf numFmtId="0" fontId="3" fillId="2" borderId="0" xfId="0" applyFont="1" applyFill="1" applyAlignment="1">
      <alignment horizontal="left" vertical="center" wrapText="1"/>
    </xf>
    <xf numFmtId="0" fontId="2" fillId="2" borderId="0" xfId="0" applyFont="1" applyFill="1" applyAlignment="1">
      <alignment wrapText="1"/>
    </xf>
    <xf numFmtId="49" fontId="3" fillId="2" borderId="0" xfId="0" applyNumberFormat="1" applyFont="1" applyFill="1" applyAlignment="1">
      <alignment vertical="center"/>
    </xf>
    <xf numFmtId="49" fontId="4" fillId="2" borderId="0" xfId="0" applyNumberFormat="1" applyFont="1" applyFill="1" applyAlignment="1">
      <alignment vertical="center"/>
    </xf>
    <xf numFmtId="0" fontId="6" fillId="3" borderId="0" xfId="2" applyFont="1" applyFill="1" applyAlignment="1">
      <alignment vertical="center" wrapText="1"/>
    </xf>
    <xf numFmtId="0" fontId="7" fillId="3" borderId="0" xfId="2" applyFont="1" applyFill="1" applyAlignment="1">
      <alignment vertical="top" wrapText="1"/>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vertical="center"/>
    </xf>
    <xf numFmtId="0" fontId="7" fillId="3" borderId="1" xfId="2" applyFont="1" applyFill="1" applyBorder="1" applyAlignment="1">
      <alignment vertical="top" wrapText="1"/>
    </xf>
    <xf numFmtId="0" fontId="8" fillId="2" borderId="0" xfId="0" applyFont="1" applyFill="1"/>
    <xf numFmtId="0" fontId="13" fillId="12" borderId="5" xfId="0" applyFont="1" applyFill="1" applyBorder="1" applyAlignment="1">
      <alignment horizontal="center" vertical="center" wrapText="1"/>
    </xf>
    <xf numFmtId="0" fontId="12" fillId="13" borderId="4" xfId="0" applyFont="1" applyFill="1" applyBorder="1" applyAlignment="1">
      <alignment vertical="center"/>
    </xf>
    <xf numFmtId="0" fontId="12" fillId="17" borderId="8" xfId="0" applyFont="1" applyFill="1" applyBorder="1" applyAlignment="1">
      <alignment horizontal="center" vertical="center" textRotation="90" wrapText="1"/>
    </xf>
    <xf numFmtId="0" fontId="12" fillId="17" borderId="9" xfId="0" applyFont="1" applyFill="1" applyBorder="1" applyAlignment="1">
      <alignment vertical="center" textRotation="90" wrapText="1"/>
    </xf>
    <xf numFmtId="0" fontId="16" fillId="18" borderId="6" xfId="0" applyFont="1" applyFill="1" applyBorder="1" applyAlignment="1">
      <alignment horizontal="center" vertical="center" textRotation="90" wrapText="1"/>
    </xf>
    <xf numFmtId="0" fontId="16" fillId="18" borderId="5" xfId="0" applyFont="1" applyFill="1" applyBorder="1" applyAlignment="1">
      <alignment horizontal="center" vertical="center" textRotation="90" wrapText="1"/>
    </xf>
    <xf numFmtId="0" fontId="16" fillId="18" borderId="5" xfId="0" applyFont="1" applyFill="1" applyBorder="1" applyAlignment="1">
      <alignment horizontal="center" vertical="center" textRotation="90"/>
    </xf>
    <xf numFmtId="0" fontId="12" fillId="2" borderId="0" xfId="0" applyFont="1" applyFill="1" applyAlignment="1">
      <alignment horizontal="center" vertical="center"/>
    </xf>
    <xf numFmtId="0" fontId="2" fillId="21" borderId="5" xfId="0" applyFont="1" applyFill="1" applyBorder="1" applyAlignment="1" applyProtection="1">
      <alignment horizontal="center" vertical="center" wrapText="1"/>
      <protection hidden="1"/>
    </xf>
    <xf numFmtId="0" fontId="2" fillId="0" borderId="5" xfId="0" applyFont="1" applyBorder="1" applyAlignment="1" applyProtection="1">
      <alignment horizontal="left" vertical="center" wrapText="1"/>
      <protection locked="0"/>
    </xf>
    <xf numFmtId="0" fontId="2" fillId="0" borderId="5" xfId="0" applyFont="1" applyBorder="1" applyAlignment="1" applyProtection="1">
      <alignment horizontal="center" vertical="center" wrapText="1"/>
      <protection locked="0"/>
    </xf>
    <xf numFmtId="0" fontId="20" fillId="0" borderId="5" xfId="0" applyFont="1" applyBorder="1" applyAlignment="1" applyProtection="1">
      <alignment horizontal="justify" vertical="center" wrapText="1"/>
      <protection locked="0"/>
    </xf>
    <xf numFmtId="0" fontId="2" fillId="0" borderId="4" xfId="0"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textRotation="90" wrapText="1"/>
      <protection locked="0"/>
    </xf>
    <xf numFmtId="0" fontId="2" fillId="21" borderId="5" xfId="0" applyFont="1" applyFill="1" applyBorder="1" applyAlignment="1" applyProtection="1">
      <alignment horizontal="center" vertical="center" textRotation="90"/>
      <protection hidden="1"/>
    </xf>
    <xf numFmtId="1" fontId="2" fillId="21" borderId="5" xfId="0" applyNumberFormat="1" applyFont="1" applyFill="1" applyBorder="1" applyAlignment="1" applyProtection="1">
      <alignment horizontal="center" vertical="center" textRotation="90"/>
      <protection hidden="1"/>
    </xf>
    <xf numFmtId="0" fontId="2" fillId="21" borderId="2" xfId="0" applyFont="1" applyFill="1" applyBorder="1" applyAlignment="1" applyProtection="1">
      <alignment horizontal="center" vertical="center"/>
      <protection hidden="1"/>
    </xf>
    <xf numFmtId="0" fontId="8" fillId="2" borderId="5" xfId="0" applyFont="1" applyFill="1" applyBorder="1" applyAlignment="1" applyProtection="1">
      <alignment horizontal="left" vertical="center" wrapText="1"/>
      <protection locked="0"/>
    </xf>
    <xf numFmtId="0" fontId="8" fillId="0" borderId="5" xfId="0" applyFont="1" applyBorder="1" applyAlignment="1" applyProtection="1">
      <alignment vertical="center" wrapText="1"/>
      <protection locked="0"/>
    </xf>
    <xf numFmtId="0" fontId="8" fillId="2" borderId="5" xfId="0" applyFont="1" applyFill="1" applyBorder="1" applyAlignment="1" applyProtection="1">
      <alignment vertical="center" wrapText="1"/>
      <protection locked="0"/>
    </xf>
    <xf numFmtId="14" fontId="8" fillId="2" borderId="5" xfId="0" applyNumberFormat="1" applyFont="1" applyFill="1" applyBorder="1" applyAlignment="1" applyProtection="1">
      <alignment horizontal="center" vertical="center" wrapText="1"/>
      <protection locked="0"/>
    </xf>
    <xf numFmtId="14" fontId="8" fillId="2" borderId="5" xfId="0" applyNumberFormat="1" applyFont="1" applyFill="1" applyBorder="1" applyAlignment="1" applyProtection="1">
      <alignment vertical="center" wrapText="1"/>
      <protection locked="0"/>
    </xf>
    <xf numFmtId="0" fontId="2" fillId="2" borderId="5" xfId="0" applyFont="1" applyFill="1" applyBorder="1" applyAlignment="1" applyProtection="1">
      <alignment horizontal="center" vertical="center" wrapText="1"/>
      <protection locked="0"/>
    </xf>
    <xf numFmtId="0" fontId="2" fillId="2" borderId="5" xfId="0" applyFont="1" applyFill="1" applyBorder="1" applyAlignment="1" applyProtection="1">
      <alignment horizontal="left" vertical="center" wrapText="1"/>
      <protection locked="0"/>
    </xf>
    <xf numFmtId="0" fontId="2" fillId="2" borderId="5" xfId="0" applyFont="1" applyFill="1" applyBorder="1" applyAlignment="1" applyProtection="1">
      <alignment horizontal="left" vertical="top" wrapText="1"/>
      <protection locked="0"/>
    </xf>
    <xf numFmtId="0" fontId="2" fillId="21" borderId="5" xfId="0" applyFont="1" applyFill="1" applyBorder="1" applyAlignment="1" applyProtection="1">
      <alignment horizontal="center" vertical="center"/>
      <protection hidden="1"/>
    </xf>
    <xf numFmtId="0" fontId="2" fillId="2" borderId="5" xfId="0" applyFont="1" applyFill="1" applyBorder="1" applyAlignment="1" applyProtection="1">
      <alignment vertical="center" wrapText="1"/>
      <protection locked="0"/>
    </xf>
    <xf numFmtId="0" fontId="8" fillId="2" borderId="5" xfId="0" applyFont="1" applyFill="1" applyBorder="1" applyAlignment="1" applyProtection="1">
      <alignment horizontal="center" vertical="center" wrapText="1"/>
      <protection locked="0"/>
    </xf>
    <xf numFmtId="0" fontId="2" fillId="2" borderId="5" xfId="2" applyFont="1" applyFill="1" applyBorder="1" applyAlignment="1" applyProtection="1">
      <alignment vertical="center" wrapText="1"/>
      <protection locked="0"/>
    </xf>
    <xf numFmtId="0" fontId="2" fillId="2" borderId="5" xfId="2" applyFont="1" applyFill="1" applyBorder="1" applyAlignment="1" applyProtection="1">
      <alignment vertical="top" wrapText="1"/>
      <protection locked="0"/>
    </xf>
    <xf numFmtId="0" fontId="2" fillId="2" borderId="5" xfId="0" applyFont="1" applyFill="1" applyBorder="1" applyAlignment="1" applyProtection="1">
      <alignment horizontal="center" vertical="top" wrapText="1"/>
      <protection locked="0"/>
    </xf>
    <xf numFmtId="0" fontId="20" fillId="0" borderId="5" xfId="0" applyFont="1" applyBorder="1" applyAlignment="1" applyProtection="1">
      <alignment horizontal="center" vertical="center" wrapText="1"/>
      <protection locked="0"/>
    </xf>
    <xf numFmtId="0" fontId="19" fillId="2" borderId="5" xfId="0" applyFont="1" applyFill="1" applyBorder="1" applyAlignment="1" applyProtection="1">
      <alignment vertical="center" wrapText="1"/>
      <protection locked="0"/>
    </xf>
    <xf numFmtId="0" fontId="8" fillId="0" borderId="5" xfId="0" applyFont="1" applyBorder="1" applyAlignment="1" applyProtection="1">
      <alignment horizontal="left" vertical="center" wrapText="1"/>
      <protection locked="0"/>
    </xf>
    <xf numFmtId="14" fontId="8" fillId="0" borderId="5" xfId="0" applyNumberFormat="1" applyFont="1" applyBorder="1" applyAlignment="1" applyProtection="1">
      <alignment horizontal="center" vertical="center" wrapText="1"/>
      <protection locked="0"/>
    </xf>
    <xf numFmtId="9" fontId="8" fillId="0" borderId="5" xfId="1" applyFont="1" applyFill="1" applyBorder="1" applyAlignment="1" applyProtection="1">
      <alignment vertical="center" wrapText="1"/>
      <protection locked="0"/>
    </xf>
    <xf numFmtId="0" fontId="8" fillId="0" borderId="5" xfId="0" applyFont="1" applyBorder="1" applyAlignment="1" applyProtection="1">
      <alignment horizontal="center" vertical="center" wrapText="1"/>
      <protection locked="0"/>
    </xf>
    <xf numFmtId="9" fontId="12" fillId="0" borderId="5" xfId="1" applyFont="1" applyFill="1" applyBorder="1" applyAlignment="1" applyProtection="1">
      <alignment horizontal="left" vertical="center" wrapText="1"/>
      <protection locked="0"/>
    </xf>
    <xf numFmtId="9" fontId="12" fillId="0" borderId="5" xfId="1" applyFont="1" applyFill="1" applyBorder="1" applyAlignment="1" applyProtection="1">
      <alignment vertical="center" wrapText="1"/>
      <protection locked="0"/>
    </xf>
    <xf numFmtId="0" fontId="19" fillId="2" borderId="5" xfId="0" applyFont="1" applyFill="1" applyBorder="1" applyAlignment="1" applyProtection="1">
      <alignment horizontal="left" vertical="top" wrapText="1"/>
      <protection locked="0"/>
    </xf>
    <xf numFmtId="0" fontId="2" fillId="0" borderId="5" xfId="2" applyFont="1" applyBorder="1" applyAlignment="1" applyProtection="1">
      <alignment horizontal="center" vertical="center" wrapText="1"/>
      <protection locked="0"/>
    </xf>
    <xf numFmtId="14" fontId="2" fillId="0" borderId="5" xfId="2" applyNumberFormat="1" applyFont="1" applyBorder="1" applyAlignment="1" applyProtection="1">
      <alignment horizontal="center" vertical="center" wrapText="1"/>
      <protection locked="0"/>
    </xf>
    <xf numFmtId="9" fontId="8" fillId="2" borderId="5" xfId="1" applyFont="1" applyFill="1" applyBorder="1" applyAlignment="1" applyProtection="1">
      <alignment horizontal="left" vertical="center" wrapText="1"/>
      <protection locked="0"/>
    </xf>
    <xf numFmtId="9" fontId="8" fillId="2" borderId="5" xfId="1" applyFont="1" applyFill="1" applyBorder="1" applyAlignment="1" applyProtection="1">
      <alignment vertical="center" wrapText="1"/>
      <protection locked="0"/>
    </xf>
    <xf numFmtId="14" fontId="8" fillId="2" borderId="5" xfId="1" applyNumberFormat="1" applyFont="1" applyFill="1" applyBorder="1" applyAlignment="1" applyProtection="1">
      <alignment horizontal="center" vertical="center" wrapText="1"/>
      <protection locked="0"/>
    </xf>
    <xf numFmtId="0" fontId="8" fillId="2" borderId="5" xfId="1" applyNumberFormat="1" applyFont="1" applyFill="1" applyBorder="1" applyAlignment="1" applyProtection="1">
      <alignment horizontal="center" vertical="center" wrapText="1"/>
      <protection locked="0"/>
    </xf>
    <xf numFmtId="9" fontId="8" fillId="0" borderId="5" xfId="1" applyFont="1" applyBorder="1" applyAlignment="1" applyProtection="1">
      <alignment horizontal="left" vertical="center" wrapText="1"/>
      <protection locked="0"/>
    </xf>
    <xf numFmtId="0" fontId="8" fillId="0" borderId="5" xfId="1" applyNumberFormat="1" applyFont="1" applyBorder="1" applyAlignment="1" applyProtection="1">
      <alignment vertical="center" wrapText="1"/>
      <protection locked="0"/>
    </xf>
    <xf numFmtId="14" fontId="8" fillId="0" borderId="5" xfId="1" applyNumberFormat="1" applyFont="1" applyBorder="1" applyAlignment="1" applyProtection="1">
      <alignment horizontal="center" vertical="center" wrapText="1"/>
      <protection locked="0"/>
    </xf>
    <xf numFmtId="0" fontId="2" fillId="22" borderId="5" xfId="0" applyFont="1" applyFill="1" applyBorder="1" applyAlignment="1" applyProtection="1">
      <alignment horizontal="center" vertical="center" wrapText="1"/>
      <protection locked="0"/>
    </xf>
    <xf numFmtId="0" fontId="2" fillId="0" borderId="5" xfId="0" applyFont="1" applyBorder="1" applyAlignment="1" applyProtection="1">
      <alignment horizontal="center" vertical="top" wrapText="1"/>
      <protection locked="0"/>
    </xf>
    <xf numFmtId="0" fontId="12" fillId="0" borderId="5" xfId="0" applyFont="1" applyBorder="1" applyAlignment="1" applyProtection="1">
      <alignment horizontal="left" vertical="center" wrapText="1"/>
      <protection locked="0"/>
    </xf>
    <xf numFmtId="0" fontId="12" fillId="0" borderId="5" xfId="0" applyFont="1" applyBorder="1" applyAlignment="1" applyProtection="1">
      <alignment vertical="center" wrapText="1"/>
      <protection locked="0"/>
    </xf>
    <xf numFmtId="9" fontId="8" fillId="0" borderId="5" xfId="1" applyFont="1" applyFill="1" applyBorder="1" applyAlignment="1">
      <alignment horizontal="left" vertical="center" wrapText="1"/>
    </xf>
    <xf numFmtId="9" fontId="8" fillId="0" borderId="5" xfId="1" applyFont="1" applyFill="1" applyBorder="1" applyAlignment="1">
      <alignment vertical="center" wrapText="1"/>
    </xf>
    <xf numFmtId="14" fontId="8" fillId="0" borderId="5" xfId="1" applyNumberFormat="1" applyFont="1" applyFill="1" applyBorder="1" applyAlignment="1">
      <alignment horizontal="center" vertical="center" wrapText="1"/>
    </xf>
    <xf numFmtId="0" fontId="2" fillId="0" borderId="5" xfId="0" applyFont="1" applyBorder="1" applyAlignment="1" applyProtection="1">
      <alignment vertical="center" wrapText="1"/>
      <protection locked="0"/>
    </xf>
    <xf numFmtId="0" fontId="25" fillId="23" borderId="5" xfId="0" applyFont="1" applyFill="1" applyBorder="1" applyAlignment="1" applyProtection="1">
      <alignment vertical="center" wrapText="1"/>
      <protection locked="0"/>
    </xf>
    <xf numFmtId="0" fontId="2" fillId="2" borderId="0" xfId="0" applyFont="1" applyFill="1" applyAlignment="1">
      <alignment horizontal="left" wrapText="1"/>
    </xf>
    <xf numFmtId="0" fontId="2" fillId="2" borderId="6"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2" fillId="2" borderId="8" xfId="0" applyFont="1" applyFill="1" applyBorder="1" applyAlignment="1" applyProtection="1">
      <alignment horizontal="center" vertical="center"/>
      <protection locked="0"/>
    </xf>
    <xf numFmtId="0" fontId="19" fillId="0" borderId="5" xfId="0" applyFont="1" applyBorder="1" applyAlignment="1" applyProtection="1">
      <alignment horizontal="center" vertical="center" textRotation="90" wrapText="1"/>
      <protection hidden="1"/>
    </xf>
    <xf numFmtId="0" fontId="19" fillId="0" borderId="5" xfId="0" applyFont="1" applyBorder="1" applyAlignment="1" applyProtection="1">
      <alignment horizontal="center" vertical="center" textRotation="90"/>
      <protection hidden="1"/>
    </xf>
    <xf numFmtId="0" fontId="2" fillId="0" borderId="5" xfId="0" applyFont="1" applyBorder="1" applyAlignment="1" applyProtection="1">
      <alignment horizontal="center" vertical="center" textRotation="90"/>
      <protection locked="0"/>
    </xf>
    <xf numFmtId="14" fontId="2" fillId="0" borderId="6" xfId="0" applyNumberFormat="1" applyFont="1" applyBorder="1" applyAlignment="1" applyProtection="1">
      <alignment horizontal="center" vertical="top" wrapText="1"/>
      <protection locked="0"/>
    </xf>
    <xf numFmtId="14" fontId="2" fillId="0" borderId="9" xfId="0" applyNumberFormat="1" applyFont="1" applyBorder="1" applyAlignment="1" applyProtection="1">
      <alignment horizontal="center" vertical="top" wrapText="1"/>
      <protection locked="0"/>
    </xf>
    <xf numFmtId="14" fontId="2" fillId="0" borderId="8" xfId="0" applyNumberFormat="1" applyFont="1" applyBorder="1" applyAlignment="1" applyProtection="1">
      <alignment horizontal="center" vertical="top" wrapText="1"/>
      <protection locked="0"/>
    </xf>
    <xf numFmtId="0" fontId="2" fillId="2" borderId="5" xfId="0" applyFont="1" applyFill="1" applyBorder="1" applyAlignment="1" applyProtection="1">
      <alignment horizontal="center" vertical="center" wrapText="1"/>
      <protection locked="0"/>
    </xf>
    <xf numFmtId="0" fontId="19" fillId="0" borderId="5" xfId="0" applyFont="1" applyBorder="1" applyAlignment="1" applyProtection="1">
      <alignment horizontal="center" vertical="center"/>
      <protection hidden="1"/>
    </xf>
    <xf numFmtId="0" fontId="2" fillId="21" borderId="5" xfId="0" applyFont="1" applyFill="1" applyBorder="1" applyAlignment="1" applyProtection="1">
      <alignment horizontal="center" vertical="center" textRotation="90"/>
      <protection hidden="1"/>
    </xf>
    <xf numFmtId="9" fontId="2" fillId="21" borderId="6" xfId="0" applyNumberFormat="1" applyFont="1" applyFill="1" applyBorder="1" applyAlignment="1" applyProtection="1">
      <alignment horizontal="center" vertical="center" textRotation="90"/>
      <protection hidden="1"/>
    </xf>
    <xf numFmtId="9" fontId="2" fillId="21" borderId="9" xfId="0" applyNumberFormat="1" applyFont="1" applyFill="1" applyBorder="1" applyAlignment="1" applyProtection="1">
      <alignment horizontal="center" vertical="center" textRotation="90"/>
      <protection hidden="1"/>
    </xf>
    <xf numFmtId="9" fontId="2" fillId="21" borderId="8" xfId="0" applyNumberFormat="1" applyFont="1" applyFill="1" applyBorder="1" applyAlignment="1" applyProtection="1">
      <alignment horizontal="center" vertical="center" textRotation="90"/>
      <protection hidden="1"/>
    </xf>
    <xf numFmtId="9" fontId="2" fillId="0" borderId="5" xfId="0" applyNumberFormat="1" applyFont="1" applyBorder="1" applyAlignment="1" applyProtection="1">
      <alignment horizontal="center" vertical="center" textRotation="90"/>
      <protection locked="0"/>
    </xf>
    <xf numFmtId="1" fontId="2" fillId="21" borderId="6" xfId="1" applyNumberFormat="1" applyFont="1" applyFill="1" applyBorder="1" applyAlignment="1" applyProtection="1">
      <alignment horizontal="center" vertical="center"/>
      <protection hidden="1"/>
    </xf>
    <xf numFmtId="1" fontId="2" fillId="21" borderId="9" xfId="1" applyNumberFormat="1" applyFont="1" applyFill="1" applyBorder="1" applyAlignment="1" applyProtection="1">
      <alignment horizontal="center" vertical="center"/>
      <protection hidden="1"/>
    </xf>
    <xf numFmtId="1" fontId="2" fillId="21" borderId="8" xfId="1" applyNumberFormat="1" applyFont="1" applyFill="1" applyBorder="1" applyAlignment="1" applyProtection="1">
      <alignment horizontal="center" vertical="center"/>
      <protection hidden="1"/>
    </xf>
    <xf numFmtId="0" fontId="19" fillId="21" borderId="5" xfId="0" applyFont="1" applyFill="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 fillId="0" borderId="8" xfId="0" applyFont="1" applyBorder="1" applyAlignment="1" applyProtection="1">
      <alignment horizontal="center" vertical="center" wrapText="1"/>
      <protection hidden="1"/>
    </xf>
    <xf numFmtId="0" fontId="2" fillId="21" borderId="5" xfId="0" applyFont="1" applyFill="1" applyBorder="1" applyAlignment="1" applyProtection="1">
      <alignment horizontal="center" vertical="center" wrapText="1"/>
      <protection hidden="1"/>
    </xf>
    <xf numFmtId="9" fontId="2" fillId="0" borderId="5" xfId="0" applyNumberFormat="1" applyFont="1" applyBorder="1" applyAlignment="1" applyProtection="1">
      <alignment horizontal="center" vertical="center" wrapText="1"/>
      <protection locked="0"/>
    </xf>
    <xf numFmtId="0" fontId="19" fillId="0" borderId="5" xfId="0" applyFont="1" applyBorder="1" applyAlignment="1" applyProtection="1">
      <alignment horizontal="center" vertical="center" wrapText="1"/>
      <protection hidden="1"/>
    </xf>
    <xf numFmtId="0" fontId="2" fillId="0" borderId="6" xfId="0" applyFont="1" applyBorder="1" applyAlignment="1" applyProtection="1">
      <alignment horizontal="center" vertical="center" textRotation="90"/>
      <protection locked="0"/>
    </xf>
    <xf numFmtId="0" fontId="2" fillId="0" borderId="9" xfId="0" applyFont="1" applyBorder="1" applyAlignment="1" applyProtection="1">
      <alignment horizontal="center" vertical="center" textRotation="90"/>
      <protection locked="0"/>
    </xf>
    <xf numFmtId="0" fontId="2" fillId="0" borderId="8" xfId="0" applyFont="1" applyBorder="1" applyAlignment="1" applyProtection="1">
      <alignment horizontal="center" vertical="center" textRotation="90"/>
      <protection locked="0"/>
    </xf>
    <xf numFmtId="0" fontId="18" fillId="21" borderId="5" xfId="0" applyFont="1" applyFill="1" applyBorder="1" applyAlignment="1" applyProtection="1">
      <alignment horizontal="left" vertical="center" wrapText="1"/>
      <protection hidden="1"/>
    </xf>
    <xf numFmtId="0" fontId="2" fillId="0" borderId="5" xfId="0" applyFont="1" applyBorder="1" applyAlignment="1" applyProtection="1">
      <alignment horizontal="center" vertical="center" wrapText="1"/>
      <protection locked="0"/>
    </xf>
    <xf numFmtId="0" fontId="19" fillId="0" borderId="6" xfId="0" applyFont="1" applyBorder="1" applyAlignment="1" applyProtection="1">
      <alignment horizontal="center" vertical="center"/>
      <protection locked="0"/>
    </xf>
    <xf numFmtId="0" fontId="19" fillId="0" borderId="9"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2" fillId="2" borderId="6"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 borderId="8" xfId="0" applyFont="1" applyFill="1" applyBorder="1" applyAlignment="1" applyProtection="1">
      <alignment horizontal="center" vertical="center" wrapText="1"/>
      <protection locked="0"/>
    </xf>
    <xf numFmtId="0" fontId="2" fillId="0" borderId="2" xfId="0" applyFont="1" applyBorder="1" applyAlignment="1">
      <alignment horizontal="center" vertical="center"/>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8" xfId="0" applyFont="1" applyFill="1" applyBorder="1" applyAlignment="1" applyProtection="1">
      <alignment horizontal="center" vertical="center" textRotation="90" wrapText="1"/>
      <protection locked="0"/>
    </xf>
    <xf numFmtId="0" fontId="2" fillId="2" borderId="5" xfId="0" applyFont="1" applyFill="1" applyBorder="1" applyAlignment="1" applyProtection="1">
      <alignment horizontal="center" vertical="center" textRotation="90" wrapText="1"/>
      <protection locked="0"/>
    </xf>
    <xf numFmtId="0" fontId="17" fillId="0" borderId="6" xfId="0" applyFont="1" applyBorder="1" applyAlignment="1" applyProtection="1">
      <alignment horizontal="center" vertical="center" wrapText="1"/>
      <protection locked="0"/>
    </xf>
    <xf numFmtId="0" fontId="17" fillId="0" borderId="9" xfId="0" applyFont="1" applyBorder="1" applyAlignment="1" applyProtection="1">
      <alignment horizontal="center" vertical="center" wrapText="1"/>
      <protection locked="0"/>
    </xf>
    <xf numFmtId="0" fontId="17" fillId="0" borderId="8" xfId="0" applyFont="1" applyBorder="1" applyAlignment="1" applyProtection="1">
      <alignment horizontal="center" vertical="center" wrapText="1"/>
      <protection locked="0"/>
    </xf>
    <xf numFmtId="0" fontId="2" fillId="21" borderId="6" xfId="0" applyFont="1" applyFill="1" applyBorder="1" applyAlignment="1" applyProtection="1">
      <alignment horizontal="center" vertical="center" textRotation="90"/>
      <protection hidden="1"/>
    </xf>
    <xf numFmtId="0" fontId="2" fillId="21" borderId="9" xfId="0" applyFont="1" applyFill="1" applyBorder="1" applyAlignment="1" applyProtection="1">
      <alignment horizontal="center" vertical="center" textRotation="90"/>
      <protection hidden="1"/>
    </xf>
    <xf numFmtId="0" fontId="2" fillId="21" borderId="8" xfId="0" applyFont="1" applyFill="1" applyBorder="1" applyAlignment="1" applyProtection="1">
      <alignment horizontal="center" vertical="center" textRotation="90"/>
      <protection hidden="1"/>
    </xf>
    <xf numFmtId="9" fontId="2" fillId="0" borderId="6" xfId="0" applyNumberFormat="1" applyFont="1" applyBorder="1" applyAlignment="1" applyProtection="1">
      <alignment horizontal="center" vertical="center" textRotation="90"/>
      <protection locked="0"/>
    </xf>
    <xf numFmtId="9" fontId="2" fillId="0" borderId="9" xfId="0" applyNumberFormat="1" applyFont="1" applyBorder="1" applyAlignment="1" applyProtection="1">
      <alignment horizontal="center" vertical="center" textRotation="90"/>
      <protection locked="0"/>
    </xf>
    <xf numFmtId="9" fontId="2" fillId="0" borderId="8" xfId="0" applyNumberFormat="1" applyFont="1" applyBorder="1" applyAlignment="1" applyProtection="1">
      <alignment horizontal="center" vertical="center" textRotation="90"/>
      <protection locked="0"/>
    </xf>
    <xf numFmtId="0" fontId="2" fillId="21" borderId="6" xfId="0" applyFont="1" applyFill="1" applyBorder="1" applyAlignment="1" applyProtection="1">
      <alignment horizontal="center" vertical="center" wrapText="1"/>
      <protection hidden="1"/>
    </xf>
    <xf numFmtId="0" fontId="2" fillId="21" borderId="9" xfId="0" applyFont="1" applyFill="1" applyBorder="1" applyAlignment="1" applyProtection="1">
      <alignment horizontal="center" vertical="center" wrapText="1"/>
      <protection hidden="1"/>
    </xf>
    <xf numFmtId="0" fontId="2" fillId="21" borderId="8" xfId="0" applyFont="1" applyFill="1" applyBorder="1" applyAlignment="1" applyProtection="1">
      <alignment horizontal="center" vertical="center" wrapText="1"/>
      <protection hidden="1"/>
    </xf>
    <xf numFmtId="0" fontId="2" fillId="0" borderId="2" xfId="0" applyFont="1" applyBorder="1" applyAlignment="1">
      <alignment horizontal="center" vertical="center" textRotation="90"/>
    </xf>
    <xf numFmtId="0" fontId="2" fillId="2" borderId="5" xfId="0" applyFont="1" applyFill="1" applyBorder="1" applyAlignment="1" applyProtection="1">
      <alignment horizontal="center" vertical="center" textRotation="90"/>
      <protection locked="0"/>
    </xf>
    <xf numFmtId="14" fontId="21" fillId="0" borderId="6" xfId="0" applyNumberFormat="1" applyFont="1" applyBorder="1" applyAlignment="1" applyProtection="1">
      <alignment horizontal="left" vertical="center" wrapText="1"/>
      <protection locked="0"/>
    </xf>
    <xf numFmtId="14" fontId="21" fillId="0" borderId="9" xfId="0" applyNumberFormat="1" applyFont="1" applyBorder="1" applyAlignment="1" applyProtection="1">
      <alignment horizontal="left" vertical="center" wrapText="1"/>
      <protection locked="0"/>
    </xf>
    <xf numFmtId="14" fontId="21" fillId="0" borderId="8" xfId="0" applyNumberFormat="1"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9" xfId="0" applyFont="1" applyBorder="1" applyAlignment="1" applyProtection="1">
      <alignment horizontal="left" vertical="center"/>
      <protection locked="0"/>
    </xf>
    <xf numFmtId="0" fontId="2" fillId="0" borderId="8" xfId="0" applyFont="1" applyBorder="1" applyAlignment="1" applyProtection="1">
      <alignment horizontal="left" vertical="center"/>
      <protection locked="0"/>
    </xf>
    <xf numFmtId="0" fontId="2" fillId="2" borderId="5" xfId="0" applyFont="1" applyFill="1" applyBorder="1" applyAlignment="1">
      <alignment horizontal="center" vertical="center" textRotation="90"/>
    </xf>
    <xf numFmtId="0" fontId="2" fillId="22" borderId="9" xfId="0" applyFont="1" applyFill="1" applyBorder="1" applyAlignment="1" applyProtection="1">
      <alignment horizontal="center" vertical="center"/>
      <protection locked="0"/>
    </xf>
    <xf numFmtId="0" fontId="2" fillId="22" borderId="8" xfId="0" applyFont="1" applyFill="1" applyBorder="1" applyAlignment="1" applyProtection="1">
      <alignment horizontal="center" vertical="center"/>
      <protection locked="0"/>
    </xf>
    <xf numFmtId="0" fontId="2" fillId="2" borderId="0" xfId="0" applyFont="1" applyFill="1" applyAlignment="1">
      <alignment horizontal="center" vertical="center" textRotation="90"/>
    </xf>
    <xf numFmtId="0" fontId="2" fillId="22" borderId="9" xfId="0" applyFont="1" applyFill="1" applyBorder="1" applyAlignment="1" applyProtection="1">
      <alignment horizontal="center" vertical="center" wrapText="1"/>
      <protection locked="0"/>
    </xf>
    <xf numFmtId="0" fontId="2" fillId="22" borderId="8" xfId="0" applyFont="1" applyFill="1" applyBorder="1" applyAlignment="1" applyProtection="1">
      <alignment horizontal="center" vertical="center" wrapText="1"/>
      <protection locked="0"/>
    </xf>
    <xf numFmtId="0" fontId="2" fillId="2" borderId="6" xfId="0" applyFont="1" applyFill="1" applyBorder="1" applyAlignment="1" applyProtection="1">
      <alignment horizontal="left" vertical="center" wrapText="1"/>
      <protection locked="0"/>
    </xf>
    <xf numFmtId="0" fontId="2" fillId="2" borderId="9" xfId="0" applyFont="1" applyFill="1" applyBorder="1" applyAlignment="1" applyProtection="1">
      <alignment horizontal="left" vertical="center"/>
      <protection locked="0"/>
    </xf>
    <xf numFmtId="0" fontId="2" fillId="2" borderId="8" xfId="0" applyFont="1" applyFill="1" applyBorder="1" applyAlignment="1" applyProtection="1">
      <alignment horizontal="left" vertical="center"/>
      <protection locked="0"/>
    </xf>
    <xf numFmtId="0" fontId="2" fillId="0" borderId="6" xfId="0" applyFont="1" applyBorder="1" applyAlignment="1" applyProtection="1">
      <alignment horizontal="center" vertical="center" textRotation="90" wrapText="1"/>
      <protection locked="0"/>
    </xf>
    <xf numFmtId="0" fontId="2" fillId="0" borderId="9" xfId="0" applyFont="1" applyBorder="1" applyAlignment="1" applyProtection="1">
      <alignment horizontal="center" vertical="center" textRotation="90" wrapText="1"/>
      <protection locked="0"/>
    </xf>
    <xf numFmtId="0" fontId="2" fillId="0" borderId="8" xfId="0" applyFont="1" applyBorder="1" applyAlignment="1" applyProtection="1">
      <alignment horizontal="center" vertical="center" textRotation="90" wrapText="1"/>
      <protection locked="0"/>
    </xf>
    <xf numFmtId="0" fontId="2" fillId="2" borderId="5" xfId="0" applyFont="1" applyFill="1" applyBorder="1" applyAlignment="1">
      <alignment horizontal="center" vertical="center"/>
    </xf>
    <xf numFmtId="0" fontId="2" fillId="2" borderId="0" xfId="0" applyFont="1" applyFill="1" applyAlignment="1">
      <alignment horizontal="center" vertical="center"/>
    </xf>
    <xf numFmtId="0" fontId="17" fillId="0" borderId="5" xfId="0" applyFont="1" applyBorder="1" applyAlignment="1" applyProtection="1">
      <alignment horizontal="center" vertical="center" wrapText="1"/>
      <protection locked="0"/>
    </xf>
    <xf numFmtId="0" fontId="12" fillId="20" borderId="2" xfId="0" applyFont="1" applyFill="1" applyBorder="1" applyAlignment="1">
      <alignment horizontal="center" vertical="center" wrapText="1"/>
    </xf>
    <xf numFmtId="0" fontId="12" fillId="20" borderId="6" xfId="0" applyFont="1" applyFill="1" applyBorder="1" applyAlignment="1">
      <alignment horizontal="center" vertical="center" textRotation="90" wrapText="1"/>
    </xf>
    <xf numFmtId="0" fontId="12" fillId="20" borderId="8" xfId="0" applyFont="1" applyFill="1" applyBorder="1" applyAlignment="1">
      <alignment horizontal="center" vertical="center" textRotation="90" wrapText="1"/>
    </xf>
    <xf numFmtId="0" fontId="12" fillId="20" borderId="5" xfId="0" applyFont="1" applyFill="1" applyBorder="1" applyAlignment="1">
      <alignment horizontal="center" vertical="center" wrapText="1"/>
    </xf>
    <xf numFmtId="0" fontId="12" fillId="19" borderId="5" xfId="0" applyFont="1" applyFill="1" applyBorder="1" applyAlignment="1">
      <alignment horizontal="center" vertical="center" wrapText="1"/>
    </xf>
    <xf numFmtId="0" fontId="12" fillId="20" borderId="5" xfId="0" applyFont="1" applyFill="1" applyBorder="1" applyAlignment="1">
      <alignment horizontal="center" vertical="center" textRotation="90" wrapText="1"/>
    </xf>
    <xf numFmtId="0" fontId="12" fillId="20" borderId="5" xfId="0" applyFont="1" applyFill="1" applyBorder="1" applyAlignment="1">
      <alignment horizontal="left" vertical="center" wrapText="1"/>
    </xf>
    <xf numFmtId="0" fontId="12" fillId="18" borderId="5" xfId="0" applyFont="1" applyFill="1" applyBorder="1" applyAlignment="1">
      <alignment horizontal="center" vertical="center" textRotation="90" wrapText="1"/>
    </xf>
    <xf numFmtId="0" fontId="12" fillId="19" borderId="5" xfId="0" applyFont="1" applyFill="1" applyBorder="1" applyAlignment="1">
      <alignment horizontal="center" vertical="center" textRotation="90" wrapText="1"/>
    </xf>
    <xf numFmtId="0" fontId="12" fillId="19" borderId="6" xfId="0" applyFont="1" applyFill="1" applyBorder="1" applyAlignment="1">
      <alignment horizontal="center" vertical="center" textRotation="90" wrapText="1"/>
    </xf>
    <xf numFmtId="0" fontId="12" fillId="19" borderId="8" xfId="0" applyFont="1" applyFill="1" applyBorder="1" applyAlignment="1">
      <alignment horizontal="center" vertical="center" textRotation="90" wrapText="1"/>
    </xf>
    <xf numFmtId="0" fontId="12" fillId="19" borderId="6" xfId="0" applyFont="1" applyFill="1" applyBorder="1" applyAlignment="1">
      <alignment horizontal="center" vertical="center" wrapText="1"/>
    </xf>
    <xf numFmtId="0" fontId="12" fillId="19" borderId="8" xfId="0" applyFont="1" applyFill="1" applyBorder="1" applyAlignment="1">
      <alignment horizontal="center" vertical="center" wrapText="1"/>
    </xf>
    <xf numFmtId="0" fontId="15" fillId="18" borderId="6" xfId="0" applyFont="1" applyFill="1" applyBorder="1" applyAlignment="1">
      <alignment horizontal="center" vertical="center" textRotation="90" wrapText="1"/>
    </xf>
    <xf numFmtId="0" fontId="15" fillId="18" borderId="8" xfId="0" applyFont="1" applyFill="1" applyBorder="1" applyAlignment="1">
      <alignment horizontal="center" vertical="center" textRotation="90" wrapText="1"/>
    </xf>
    <xf numFmtId="0" fontId="12" fillId="18" borderId="2" xfId="0" applyFont="1" applyFill="1" applyBorder="1" applyAlignment="1">
      <alignment horizontal="center" vertical="center" wrapText="1"/>
    </xf>
    <xf numFmtId="0" fontId="12" fillId="18" borderId="3" xfId="0" applyFont="1" applyFill="1" applyBorder="1" applyAlignment="1">
      <alignment horizontal="center" vertical="center" wrapText="1"/>
    </xf>
    <xf numFmtId="0" fontId="12" fillId="18" borderId="4" xfId="0" applyFont="1" applyFill="1" applyBorder="1" applyAlignment="1">
      <alignment horizontal="center" vertical="center" wrapText="1"/>
    </xf>
    <xf numFmtId="0" fontId="12" fillId="18" borderId="8" xfId="0" applyFont="1" applyFill="1" applyBorder="1" applyAlignment="1">
      <alignment horizontal="center" vertical="center" textRotation="90" wrapText="1"/>
    </xf>
    <xf numFmtId="0" fontId="12" fillId="18" borderId="5" xfId="0" applyFont="1" applyFill="1" applyBorder="1" applyAlignment="1">
      <alignment horizontal="center" vertical="center" wrapText="1"/>
    </xf>
    <xf numFmtId="0" fontId="12" fillId="16" borderId="5" xfId="0" applyFont="1" applyFill="1" applyBorder="1" applyAlignment="1">
      <alignment horizontal="center" vertical="center" wrapText="1"/>
    </xf>
    <xf numFmtId="0" fontId="12" fillId="17" borderId="2" xfId="0" applyFont="1" applyFill="1" applyBorder="1" applyAlignment="1">
      <alignment horizontal="center" vertical="center" wrapText="1"/>
    </xf>
    <xf numFmtId="0" fontId="12" fillId="17" borderId="4" xfId="0" applyFont="1" applyFill="1" applyBorder="1" applyAlignment="1">
      <alignment horizontal="center" vertical="center" wrapText="1"/>
    </xf>
    <xf numFmtId="0" fontId="12" fillId="16" borderId="5" xfId="0" applyFont="1" applyFill="1" applyBorder="1" applyAlignment="1">
      <alignment horizontal="center" vertical="center"/>
    </xf>
    <xf numFmtId="0" fontId="12" fillId="15" borderId="5" xfId="0" applyFont="1" applyFill="1" applyBorder="1" applyAlignment="1">
      <alignment horizontal="center" vertical="center" wrapText="1"/>
    </xf>
    <xf numFmtId="0" fontId="12" fillId="15" borderId="5" xfId="0" applyFont="1" applyFill="1" applyBorder="1" applyAlignment="1">
      <alignment horizontal="center" vertical="center" textRotation="90" wrapText="1"/>
    </xf>
    <xf numFmtId="0" fontId="13" fillId="14" borderId="2" xfId="0" applyFont="1" applyFill="1" applyBorder="1" applyAlignment="1">
      <alignment horizontal="center" vertical="center"/>
    </xf>
    <xf numFmtId="0" fontId="13" fillId="14" borderId="3" xfId="0" applyFont="1" applyFill="1" applyBorder="1" applyAlignment="1">
      <alignment horizontal="center" vertical="center"/>
    </xf>
    <xf numFmtId="0" fontId="13" fillId="14" borderId="4" xfId="0" applyFont="1" applyFill="1" applyBorder="1" applyAlignment="1">
      <alignment horizontal="center" vertical="center"/>
    </xf>
    <xf numFmtId="0" fontId="13" fillId="14" borderId="2" xfId="0" applyFont="1" applyFill="1" applyBorder="1" applyAlignment="1">
      <alignment horizontal="center" vertical="center" wrapText="1"/>
    </xf>
    <xf numFmtId="0" fontId="13" fillId="14" borderId="3" xfId="0" applyFont="1" applyFill="1" applyBorder="1" applyAlignment="1">
      <alignment horizontal="center" vertical="center" wrapText="1"/>
    </xf>
    <xf numFmtId="0" fontId="13" fillId="14" borderId="4" xfId="0" applyFont="1" applyFill="1" applyBorder="1" applyAlignment="1">
      <alignment horizontal="center" vertical="center" wrapText="1"/>
    </xf>
    <xf numFmtId="0" fontId="13" fillId="14" borderId="5" xfId="0" applyFont="1" applyFill="1" applyBorder="1" applyAlignment="1">
      <alignment horizontal="center" vertical="center" wrapText="1"/>
    </xf>
    <xf numFmtId="0" fontId="14" fillId="15" borderId="2" xfId="0" applyFont="1" applyFill="1" applyBorder="1" applyAlignment="1">
      <alignment horizontal="center" vertical="center" textRotation="90"/>
    </xf>
    <xf numFmtId="0" fontId="14" fillId="15" borderId="5" xfId="0" applyFont="1" applyFill="1" applyBorder="1" applyAlignment="1">
      <alignment horizontal="center" vertical="center" textRotation="90"/>
    </xf>
    <xf numFmtId="0" fontId="14" fillId="15" borderId="5" xfId="0" applyFont="1" applyFill="1" applyBorder="1" applyAlignment="1">
      <alignment horizontal="center" vertical="center" textRotation="90" wrapText="1"/>
    </xf>
    <xf numFmtId="0" fontId="11" fillId="9" borderId="7" xfId="0" applyFont="1" applyFill="1" applyBorder="1" applyAlignment="1">
      <alignment horizontal="center" vertical="center"/>
    </xf>
    <xf numFmtId="0" fontId="11" fillId="9" borderId="1" xfId="0" applyFont="1" applyFill="1" applyBorder="1" applyAlignment="1">
      <alignment horizontal="center" vertical="center"/>
    </xf>
    <xf numFmtId="49" fontId="12" fillId="10" borderId="2" xfId="0" applyNumberFormat="1" applyFont="1" applyFill="1" applyBorder="1" applyAlignment="1">
      <alignment horizontal="center" vertical="center" wrapText="1"/>
    </xf>
    <xf numFmtId="49" fontId="12" fillId="10" borderId="3" xfId="0" applyNumberFormat="1" applyFont="1" applyFill="1" applyBorder="1" applyAlignment="1">
      <alignment horizontal="center" vertical="center" wrapText="1"/>
    </xf>
    <xf numFmtId="49" fontId="12" fillId="10" borderId="4" xfId="0" applyNumberFormat="1" applyFont="1" applyFill="1" applyBorder="1" applyAlignment="1">
      <alignment horizontal="center" vertical="center" wrapText="1"/>
    </xf>
    <xf numFmtId="0" fontId="12" fillId="10" borderId="2" xfId="0" applyFont="1" applyFill="1" applyBorder="1" applyAlignment="1">
      <alignment horizontal="center" vertical="center" wrapText="1"/>
    </xf>
    <xf numFmtId="0" fontId="12" fillId="10" borderId="4" xfId="0" applyFont="1" applyFill="1" applyBorder="1" applyAlignment="1">
      <alignment horizontal="center" vertical="center" wrapText="1"/>
    </xf>
    <xf numFmtId="0" fontId="12" fillId="10" borderId="2" xfId="0" applyFont="1" applyFill="1" applyBorder="1" applyAlignment="1">
      <alignment horizontal="center" vertical="center"/>
    </xf>
    <xf numFmtId="0" fontId="12" fillId="10" borderId="3" xfId="0" applyFont="1" applyFill="1" applyBorder="1" applyAlignment="1">
      <alignment horizontal="center" vertical="center"/>
    </xf>
    <xf numFmtId="0" fontId="12" fillId="10" borderId="4" xfId="0" applyFont="1" applyFill="1" applyBorder="1" applyAlignment="1">
      <alignment horizontal="center" vertical="center"/>
    </xf>
    <xf numFmtId="0" fontId="12" fillId="11" borderId="2" xfId="0" applyFont="1" applyFill="1" applyBorder="1" applyAlignment="1">
      <alignment horizontal="center" vertical="center" wrapText="1"/>
    </xf>
    <xf numFmtId="0" fontId="12" fillId="11" borderId="3" xfId="0" applyFont="1" applyFill="1" applyBorder="1" applyAlignment="1">
      <alignment horizontal="center" vertical="center" wrapText="1"/>
    </xf>
    <xf numFmtId="0" fontId="12" fillId="11" borderId="4" xfId="0" applyFont="1" applyFill="1" applyBorder="1" applyAlignment="1">
      <alignment horizontal="center" vertical="center" wrapText="1"/>
    </xf>
    <xf numFmtId="0" fontId="12" fillId="11" borderId="2" xfId="0" applyFont="1" applyFill="1" applyBorder="1" applyAlignment="1">
      <alignment horizontal="center" vertical="center"/>
    </xf>
    <xf numFmtId="0" fontId="12" fillId="11" borderId="3" xfId="0" applyFont="1" applyFill="1" applyBorder="1" applyAlignment="1">
      <alignment horizontal="center" vertical="center"/>
    </xf>
    <xf numFmtId="0" fontId="12" fillId="11" borderId="4" xfId="0" applyFont="1" applyFill="1" applyBorder="1" applyAlignment="1">
      <alignment horizontal="center" vertical="center"/>
    </xf>
    <xf numFmtId="0" fontId="13" fillId="12" borderId="2" xfId="0" applyFont="1" applyFill="1" applyBorder="1" applyAlignment="1">
      <alignment horizontal="center" vertical="center"/>
    </xf>
    <xf numFmtId="0" fontId="13" fillId="12" borderId="3" xfId="0" applyFont="1" applyFill="1" applyBorder="1" applyAlignment="1">
      <alignment horizontal="center" vertical="center"/>
    </xf>
    <xf numFmtId="0" fontId="13" fillId="12" borderId="4" xfId="0" applyFont="1" applyFill="1" applyBorder="1" applyAlignment="1">
      <alignment horizontal="center" vertical="center"/>
    </xf>
    <xf numFmtId="0" fontId="13" fillId="12" borderId="5" xfId="0" applyFont="1" applyFill="1" applyBorder="1" applyAlignment="1">
      <alignment horizontal="center" vertical="center"/>
    </xf>
    <xf numFmtId="49" fontId="4" fillId="2" borderId="0" xfId="0" applyNumberFormat="1" applyFont="1" applyFill="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4" xfId="0" applyFont="1" applyFill="1" applyBorder="1" applyAlignment="1">
      <alignment horizontal="center" vertical="center"/>
    </xf>
    <xf numFmtId="0" fontId="10" fillId="5" borderId="5"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7" borderId="2" xfId="0" applyFont="1" applyFill="1" applyBorder="1" applyAlignment="1">
      <alignment horizontal="center" vertical="center"/>
    </xf>
    <xf numFmtId="0" fontId="11" fillId="7" borderId="3" xfId="0" applyFont="1" applyFill="1" applyBorder="1" applyAlignment="1">
      <alignment horizontal="center" vertical="center"/>
    </xf>
    <xf numFmtId="0" fontId="11" fillId="7" borderId="4" xfId="0" applyFont="1" applyFill="1" applyBorder="1" applyAlignment="1">
      <alignment horizontal="center" vertical="center"/>
    </xf>
    <xf numFmtId="0" fontId="11" fillId="8" borderId="5" xfId="0" applyFont="1" applyFill="1" applyBorder="1" applyAlignment="1">
      <alignment horizontal="center" vertical="center" wrapText="1"/>
    </xf>
    <xf numFmtId="0" fontId="12" fillId="13" borderId="5" xfId="0" applyFont="1" applyFill="1" applyBorder="1" applyAlignment="1">
      <alignment horizontal="center" vertical="center"/>
    </xf>
  </cellXfs>
  <cellStyles count="3">
    <cellStyle name="Normal" xfId="0" builtinId="0"/>
    <cellStyle name="Normal 2" xfId="2" xr:uid="{9579C4D3-4937-43E8-8E6B-1DBC7DF5A7A9}"/>
    <cellStyle name="Porcentaje" xfId="1" builtinId="5"/>
  </cellStyles>
  <dxfs count="55">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6</xdr:col>
      <xdr:colOff>283650</xdr:colOff>
      <xdr:row>3</xdr:row>
      <xdr:rowOff>196932</xdr:rowOff>
    </xdr:to>
    <xdr:pic>
      <xdr:nvPicPr>
        <xdr:cNvPr id="2" name="Picture 1">
          <a:extLst>
            <a:ext uri="{FF2B5EF4-FFF2-40B4-BE49-F238E27FC236}">
              <a16:creationId xmlns:a16="http://schemas.microsoft.com/office/drawing/2014/main" id="{F6076476-5A58-47CF-B9FD-FD33D26196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7BB5C8E0-3AEF-4232-9916-BB921A39F7D8}"/>
            </a:ext>
          </a:extLst>
        </xdr:cNvPr>
        <xdr:cNvCxnSpPr/>
      </xdr:nvCxnSpPr>
      <xdr:spPr>
        <a:xfrm flipV="1">
          <a:off x="998897" y="993428"/>
          <a:ext cx="88499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0.88.29\PerfilesMoviles$\fileserver.saesas.gov.co\publica\fileserver.saesas.gov.co\publica\1%20-%20Oficina%20Asesora%20de%20Planeaci&#242;n\2.%20Riesgos\2022\01_Formulacion_Actualizaciones\Matriz_Riesgos_Corrupcion_2022_V1.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file:///\\172.30.88.29\PerfilesMoviles$\fileserver.saesas.gov.co\publica\172.30.88.29\PerfilesMoviles$\Users\adriana\Desktop\SAE\05_Riesgos\2021\01_Formulacion_Actualizaciones\Documentos_trabajo\Riesgos_v1\Mapa_Riesgos_Corrupcion_2021_resaltado.xlsx?8B2556CE" TargetMode="External"/><Relationship Id="rId1" Type="http://schemas.openxmlformats.org/officeDocument/2006/relationships/externalLinkPath" Target="file:///\\8B2556CE\Mapa_Riesgos_Corrupcion_2021_resaltado.xlsx"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file:///\\172.30.88.29\PerfilesMoviles$\fileserver.saesas.gov.co\publica\fileserver.saesas.gov.co\publica\1%20-%20Oficina%20Asesora%20de%20Planeaci&#242;n\2.%20Riesgos\2022\01_Formulacion_Actualizaciones\Matriz_Riesgos_Operacionales_2022_v1.xlsx?7881B098" TargetMode="External"/><Relationship Id="rId1" Type="http://schemas.openxmlformats.org/officeDocument/2006/relationships/externalLinkPath" Target="file:///\\7881B098\Matriz_Riesgos_Operacionales_2022_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B8" t="str">
            <v>RIESGO DE CORRUPCIÓN</v>
          </cell>
          <cell r="D8" t="str">
            <v>CRITERIOS DE CALIFICACIÓN</v>
          </cell>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usar indebidamente influencias o poder derivadas del ejercicio del cargo o de las funciones desempeñadas</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3</v>
          </cell>
          <cell r="C11" t="str">
            <v>Posibilidad de recibir o solicitar cualquier dádiva o beneficio a nombre propio o de terceros, con el fin de dar y/o recibir favores o un trato especial a clientes, amigos o conocidos (Amiguismo y clientelismo).</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6</v>
          </cell>
          <cell r="C12" t="str">
            <v>Posibilidad de recibir o solicitar cualquier dádiva o beneficio a nombre propio o de terceros, con el fin de celebrar contratos innecesarios, con incumplimiento de requisitos, o con violación al régimen legal o a lo dispuesto en normas constitucionales</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8</v>
          </cell>
          <cell r="C13" t="str">
            <v>Posibilidad de recibir o solicitar cualquier dádiva o beneficio a nombre propio o de terceros, con el fin de incitar la participación de varias personas o compañías para cometer un delito (Concierto para delinquir)</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10</v>
          </cell>
          <cell r="C14" t="str">
            <v>Posibilidad de recibir o solicitar cualquier dádiva o beneficio a nombre propio o de terceros, con el fin de no informar conductas delictivas conocidas a las autoridades. (Omisión de denuncia)</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11</v>
          </cell>
          <cell r="C15" t="str">
            <v xml:space="preserve">Posibilidad de recibir o solicitar cualquier dádiva o beneficio a nombre propio o de terceros, con el fin de utilizar de forma  indebida la información  privilegiada de los sistemas de información </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13</v>
          </cell>
          <cell r="C16" t="str">
            <v>Posibilidad de recibir o solicitar cualquier dádiva o beneficio a nombre propio o de terceros, con el fin de favorecer la apropiación de activos del estado de manera ilegal.</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128</v>
          </cell>
          <cell r="C17" t="str">
            <v>Posibilidad de recibir o solicitar cualquier dádiva o beneficio a nombre propio o de terceros, con el fin de manipular o direccionar  información procesada o generada en el marco de la actividad de la auditoría interna.</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t="str">
            <v>Nuevo Riesgo 1</v>
          </cell>
          <cell r="C18" t="str">
            <v>Posibilidad de recibir o solicitar cualquier dádiva o beneficio a nombre propio o de terceros, con el fin de alterar la información de los activos recibidos que puedan afectar su potencial de productividad</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t="str">
            <v>Nuevo Riesgo 2</v>
          </cell>
          <cell r="C19" t="str">
            <v>Posibilidad de recibir o solicitar cualquier dádiva o beneficio a nombre propio o de terceros, con el fin de favorecer a terceros en el proceso de registro de depositarios provisionales y liquidadores para la administración de los activos a cargo de SAE.</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t="str">
            <v>Nuevo Riesgo 3</v>
          </cell>
          <cell r="C20" t="str">
            <v>Posibilidad de recibir o solicitar cualquier dádiva o beneficio a nombre propio o de terceros, con el fin de favorecer a terceros en el registro de revisores fiscales para la administración de sociedades activas y en liquidación a cargo de SAE</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t="str">
            <v>Nuevo Riesgo 4</v>
          </cell>
          <cell r="C21" t="str">
            <v xml:space="preserve">Posibilidad de recibir o solicitar cualquier dádiva o beneficio a nombre propio o de terceros, con el fin de alterar de manera indebida diagnósticos de activos para direccionar los mecanismos de disposición temporal o definitiva de los bienes </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t="str">
            <v>Nuevo Riesgo 5</v>
          </cell>
          <cell r="C22" t="str">
            <v>Posibilidad de recibir o solicitar cualquier dádiva o beneficio a nombre propio o de terceros, con el fin de favorecer el registro e inscripción de bancas de inversión sin el cumplimiento de los requisitos exigibles.</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t="str">
            <v>Nuevo Riesgo 6</v>
          </cell>
          <cell r="C23" t="str">
            <v>Posibilidad de recibir o solicitar cualquier dádiva o beneficio a nombre propio o de terceros, con el fin de alterar la valoración de los avalúos de los bienes administrados por SAE.</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t="str">
            <v>Nuevo Riesgo 7</v>
          </cell>
          <cell r="C24" t="str">
            <v>Posibilidad de recibir o solicitar cualquier dádiva o beneficio a nombre propio o de terceros, con el fin de alterar la valoración de los estimados de renta de los bienes inmuebles administrados por SAE.</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t="str">
            <v>Nuevo Riesgo 8</v>
          </cell>
          <cell r="C25" t="str">
            <v>Posibilidad de recibir o solicitar cualquier dádiva o beneficio a nombre propio o de terceros, con el fin de enajenar de manera temprana un bien sin el cumplimiento de los requisitos exigibles.</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t="str">
            <v>Nuevo Riesgo 9</v>
          </cell>
          <cell r="C26" t="str">
            <v>Posibilidad de recibir o solicitar cualquier dádiva o beneficio a nombre propio o de terceros, con el fin de asignar un bien para su disposición o administración temporal sin el cumplimiento de los requisitos de ley.</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t="str">
            <v>Nuevo Riesgo 11</v>
          </cell>
          <cell r="C27" t="str">
            <v>Posibilidad de recibir o solicitar cualquier dádiva o beneficio a nombre propio o de terceros, con el fin de facilitar el lavado de activos y/o financiamiento a grupos terroristas o de operación ilegal con la comercialización de activos administrados por la SAE</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Nuevo Riesgo 12</v>
          </cell>
          <cell r="C28" t="str">
            <v>Posibilidad de recibir o solicitar cualquier dádiva o beneficio a nombre propio o de terceros, con el fin de realizar entregas físicas de bienes sin el cumplimiento de los requisitos en los procesos de disposición final</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Nuevo Riesgo 10</v>
          </cell>
          <cell r="C29" t="str">
            <v>Posibilidad de recibir o solicitar cualquier dádiva o beneficio a nombre propio o de terceros, con el fin de transferir el dominio de bienes a entidades públicas a titulo de donación sin el cumplimiento de los requisitos exigidos.</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W34">
            <v>0</v>
          </cell>
        </row>
        <row r="35">
          <cell r="A35" t="str">
            <v>Corrupción26</v>
          </cell>
          <cell r="B35" t="str">
            <v/>
          </cell>
          <cell r="C35" t="str">
            <v/>
          </cell>
          <cell r="W35">
            <v>0</v>
          </cell>
        </row>
        <row r="36">
          <cell r="A36" t="str">
            <v>Corrupción27</v>
          </cell>
          <cell r="B36" t="str">
            <v/>
          </cell>
          <cell r="C36" t="str">
            <v/>
          </cell>
          <cell r="W36">
            <v>0</v>
          </cell>
        </row>
        <row r="37">
          <cell r="A37" t="str">
            <v>Corrupción28</v>
          </cell>
          <cell r="B37" t="str">
            <v/>
          </cell>
          <cell r="C37" t="str">
            <v/>
          </cell>
          <cell r="W37">
            <v>0</v>
          </cell>
        </row>
        <row r="38">
          <cell r="A38" t="str">
            <v>Corrupción29</v>
          </cell>
          <cell r="B38" t="str">
            <v/>
          </cell>
          <cell r="C38" t="str">
            <v/>
          </cell>
          <cell r="W38">
            <v>0</v>
          </cell>
        </row>
        <row r="39">
          <cell r="A39" t="str">
            <v>Corrupción30</v>
          </cell>
          <cell r="B39" t="str">
            <v/>
          </cell>
          <cell r="C39" t="str">
            <v/>
          </cell>
          <cell r="W39">
            <v>0</v>
          </cell>
        </row>
        <row r="40">
          <cell r="A40" t="str">
            <v>Corrupción31</v>
          </cell>
          <cell r="B40" t="str">
            <v/>
          </cell>
          <cell r="C40" t="str">
            <v/>
          </cell>
          <cell r="W40">
            <v>0</v>
          </cell>
        </row>
        <row r="41">
          <cell r="A41" t="str">
            <v>Corrupción32</v>
          </cell>
          <cell r="B41" t="str">
            <v/>
          </cell>
          <cell r="C41" t="str">
            <v/>
          </cell>
          <cell r="W41">
            <v>0</v>
          </cell>
        </row>
        <row r="42">
          <cell r="A42" t="str">
            <v>Corrupción33</v>
          </cell>
          <cell r="B42" t="str">
            <v/>
          </cell>
          <cell r="C42" t="str">
            <v/>
          </cell>
          <cell r="W42">
            <v>0</v>
          </cell>
        </row>
        <row r="43">
          <cell r="A43" t="str">
            <v>Corrupción34</v>
          </cell>
          <cell r="B43" t="str">
            <v/>
          </cell>
          <cell r="C43" t="str">
            <v/>
          </cell>
          <cell r="W43">
            <v>0</v>
          </cell>
        </row>
        <row r="44">
          <cell r="A44" t="str">
            <v>Corrupción35</v>
          </cell>
          <cell r="B44" t="str">
            <v/>
          </cell>
          <cell r="C44" t="str">
            <v/>
          </cell>
          <cell r="W44">
            <v>0</v>
          </cell>
        </row>
        <row r="45">
          <cell r="A45" t="str">
            <v>Corrupción36</v>
          </cell>
          <cell r="B45" t="str">
            <v/>
          </cell>
          <cell r="C45" t="str">
            <v/>
          </cell>
          <cell r="W45">
            <v>0</v>
          </cell>
        </row>
        <row r="46">
          <cell r="A46" t="str">
            <v>Corrupción37</v>
          </cell>
          <cell r="B46" t="str">
            <v/>
          </cell>
          <cell r="C46" t="str">
            <v/>
          </cell>
          <cell r="W46">
            <v>0</v>
          </cell>
        </row>
        <row r="47">
          <cell r="A47" t="str">
            <v>Corrupción38</v>
          </cell>
          <cell r="B47" t="str">
            <v/>
          </cell>
          <cell r="C47" t="str">
            <v/>
          </cell>
          <cell r="W47">
            <v>0</v>
          </cell>
        </row>
        <row r="48">
          <cell r="A48" t="str">
            <v>Corrupción39</v>
          </cell>
          <cell r="B48" t="str">
            <v/>
          </cell>
          <cell r="C48" t="str">
            <v/>
          </cell>
          <cell r="W48">
            <v>0</v>
          </cell>
        </row>
        <row r="49">
          <cell r="A49" t="str">
            <v>Corrupción40</v>
          </cell>
          <cell r="B49" t="str">
            <v/>
          </cell>
          <cell r="C49" t="str">
            <v/>
          </cell>
          <cell r="W49">
            <v>0</v>
          </cell>
        </row>
        <row r="50">
          <cell r="A50" t="str">
            <v>Corrupción41</v>
          </cell>
          <cell r="B50" t="str">
            <v/>
          </cell>
          <cell r="C50" t="str">
            <v/>
          </cell>
          <cell r="W50">
            <v>0</v>
          </cell>
        </row>
        <row r="51">
          <cell r="A51" t="str">
            <v>Corrupción42</v>
          </cell>
          <cell r="B51" t="str">
            <v/>
          </cell>
          <cell r="C51" t="str">
            <v/>
          </cell>
          <cell r="W51">
            <v>0</v>
          </cell>
        </row>
        <row r="52">
          <cell r="A52" t="str">
            <v>Corrupción43</v>
          </cell>
          <cell r="B52" t="str">
            <v/>
          </cell>
          <cell r="C52" t="str">
            <v/>
          </cell>
          <cell r="W52">
            <v>0</v>
          </cell>
        </row>
        <row r="53">
          <cell r="A53" t="str">
            <v>Corrupción44</v>
          </cell>
          <cell r="B53" t="str">
            <v/>
          </cell>
          <cell r="C53" t="str">
            <v/>
          </cell>
          <cell r="W53">
            <v>0</v>
          </cell>
        </row>
        <row r="54">
          <cell r="A54" t="str">
            <v>Corrupción45</v>
          </cell>
          <cell r="B54" t="str">
            <v/>
          </cell>
          <cell r="C54" t="str">
            <v/>
          </cell>
          <cell r="W54">
            <v>0</v>
          </cell>
        </row>
        <row r="55">
          <cell r="A55" t="str">
            <v>Corrupción46</v>
          </cell>
          <cell r="B55" t="str">
            <v/>
          </cell>
          <cell r="C55" t="str">
            <v/>
          </cell>
          <cell r="W55">
            <v>0</v>
          </cell>
        </row>
        <row r="56">
          <cell r="A56" t="str">
            <v>Corrupción47</v>
          </cell>
          <cell r="B56" t="str">
            <v/>
          </cell>
          <cell r="C56" t="str">
            <v/>
          </cell>
          <cell r="W56">
            <v>0</v>
          </cell>
        </row>
        <row r="57">
          <cell r="A57" t="str">
            <v>Corrupción48</v>
          </cell>
          <cell r="B57" t="str">
            <v/>
          </cell>
          <cell r="C57" t="str">
            <v/>
          </cell>
          <cell r="W57">
            <v>0</v>
          </cell>
        </row>
        <row r="58">
          <cell r="A58" t="str">
            <v>Corrupción49</v>
          </cell>
          <cell r="B58" t="str">
            <v/>
          </cell>
          <cell r="C58" t="str">
            <v/>
          </cell>
          <cell r="W58">
            <v>0</v>
          </cell>
        </row>
        <row r="59">
          <cell r="A59" t="str">
            <v>Corrupción50</v>
          </cell>
          <cell r="B59" t="str">
            <v/>
          </cell>
          <cell r="C59" t="str">
            <v/>
          </cell>
          <cell r="W59">
            <v>0</v>
          </cell>
        </row>
        <row r="60">
          <cell r="A60" t="str">
            <v>Corrupción51</v>
          </cell>
          <cell r="B60" t="str">
            <v/>
          </cell>
          <cell r="C60" t="str">
            <v/>
          </cell>
          <cell r="W60">
            <v>0</v>
          </cell>
        </row>
        <row r="61">
          <cell r="A61" t="str">
            <v>Corrupción52</v>
          </cell>
          <cell r="B61" t="str">
            <v/>
          </cell>
          <cell r="C61" t="str">
            <v/>
          </cell>
          <cell r="W61">
            <v>0</v>
          </cell>
        </row>
        <row r="62">
          <cell r="A62" t="str">
            <v>Corrupción53</v>
          </cell>
          <cell r="B62" t="str">
            <v/>
          </cell>
          <cell r="C62" t="str">
            <v/>
          </cell>
          <cell r="W62">
            <v>0</v>
          </cell>
        </row>
        <row r="63">
          <cell r="A63" t="str">
            <v>Corrupción54</v>
          </cell>
          <cell r="B63" t="str">
            <v/>
          </cell>
          <cell r="C63" t="str">
            <v/>
          </cell>
          <cell r="W63">
            <v>0</v>
          </cell>
        </row>
        <row r="64">
          <cell r="A64" t="str">
            <v>Corrupción55</v>
          </cell>
          <cell r="B64" t="str">
            <v/>
          </cell>
          <cell r="C64" t="str">
            <v/>
          </cell>
          <cell r="W64">
            <v>0</v>
          </cell>
        </row>
        <row r="65">
          <cell r="A65" t="str">
            <v>Corrupción56</v>
          </cell>
          <cell r="B65" t="str">
            <v/>
          </cell>
          <cell r="C65" t="str">
            <v/>
          </cell>
          <cell r="W65">
            <v>0</v>
          </cell>
        </row>
        <row r="66">
          <cell r="A66" t="str">
            <v>Corrupción57</v>
          </cell>
          <cell r="B66" t="str">
            <v/>
          </cell>
          <cell r="C66" t="str">
            <v/>
          </cell>
          <cell r="W66">
            <v>0</v>
          </cell>
        </row>
        <row r="67">
          <cell r="A67" t="str">
            <v>Corrupción58</v>
          </cell>
          <cell r="B67" t="str">
            <v/>
          </cell>
          <cell r="C67" t="str">
            <v/>
          </cell>
          <cell r="W67">
            <v>0</v>
          </cell>
        </row>
        <row r="68">
          <cell r="A68" t="str">
            <v>Corrupción59</v>
          </cell>
          <cell r="B68" t="str">
            <v/>
          </cell>
          <cell r="C68" t="str">
            <v/>
          </cell>
          <cell r="W68">
            <v>0</v>
          </cell>
        </row>
        <row r="69">
          <cell r="A69" t="str">
            <v>Corrupción60</v>
          </cell>
          <cell r="B69" t="str">
            <v/>
          </cell>
          <cell r="C69" t="str">
            <v/>
          </cell>
          <cell r="W69">
            <v>0</v>
          </cell>
        </row>
        <row r="70">
          <cell r="A70" t="str">
            <v>Corrupción61</v>
          </cell>
          <cell r="B70" t="str">
            <v/>
          </cell>
          <cell r="C70" t="str">
            <v/>
          </cell>
          <cell r="W70">
            <v>0</v>
          </cell>
        </row>
        <row r="71">
          <cell r="A71" t="str">
            <v>Corrupción62</v>
          </cell>
          <cell r="B71" t="str">
            <v/>
          </cell>
          <cell r="C71" t="str">
            <v/>
          </cell>
          <cell r="W71">
            <v>0</v>
          </cell>
        </row>
        <row r="72">
          <cell r="A72" t="str">
            <v>Corrupción63</v>
          </cell>
          <cell r="B72" t="str">
            <v/>
          </cell>
          <cell r="C72" t="str">
            <v/>
          </cell>
          <cell r="W72">
            <v>0</v>
          </cell>
        </row>
        <row r="73">
          <cell r="A73" t="str">
            <v>Corrupción64</v>
          </cell>
          <cell r="B73" t="str">
            <v/>
          </cell>
          <cell r="C73" t="str">
            <v/>
          </cell>
          <cell r="W73">
            <v>0</v>
          </cell>
        </row>
        <row r="74">
          <cell r="A74" t="str">
            <v>Corrupción65</v>
          </cell>
          <cell r="B74" t="str">
            <v/>
          </cell>
          <cell r="C74" t="str">
            <v/>
          </cell>
          <cell r="W74">
            <v>0</v>
          </cell>
        </row>
        <row r="75">
          <cell r="A75" t="str">
            <v>Corrupción66</v>
          </cell>
          <cell r="B75" t="str">
            <v/>
          </cell>
          <cell r="C75" t="str">
            <v/>
          </cell>
          <cell r="W75">
            <v>0</v>
          </cell>
        </row>
        <row r="76">
          <cell r="A76" t="str">
            <v>Corrupción67</v>
          </cell>
          <cell r="B76" t="str">
            <v/>
          </cell>
          <cell r="C76" t="str">
            <v/>
          </cell>
          <cell r="W76">
            <v>0</v>
          </cell>
        </row>
        <row r="77">
          <cell r="A77" t="str">
            <v>Corrupción68</v>
          </cell>
          <cell r="B77" t="str">
            <v/>
          </cell>
          <cell r="C77" t="str">
            <v/>
          </cell>
          <cell r="W77">
            <v>0</v>
          </cell>
        </row>
        <row r="78">
          <cell r="A78" t="str">
            <v>Corrupción69</v>
          </cell>
          <cell r="B78" t="str">
            <v/>
          </cell>
          <cell r="C78" t="str">
            <v/>
          </cell>
          <cell r="W78">
            <v>0</v>
          </cell>
        </row>
        <row r="79">
          <cell r="A79" t="str">
            <v>Corrupción70</v>
          </cell>
          <cell r="B79" t="str">
            <v/>
          </cell>
          <cell r="C79" t="str">
            <v/>
          </cell>
          <cell r="W79">
            <v>0</v>
          </cell>
        </row>
        <row r="80">
          <cell r="A80" t="str">
            <v>Corrupción71</v>
          </cell>
          <cell r="B80" t="str">
            <v/>
          </cell>
          <cell r="C80" t="str">
            <v/>
          </cell>
          <cell r="W80">
            <v>0</v>
          </cell>
        </row>
        <row r="81">
          <cell r="A81" t="str">
            <v>Corrupción72</v>
          </cell>
          <cell r="B81" t="str">
            <v/>
          </cell>
          <cell r="C81" t="str">
            <v/>
          </cell>
          <cell r="W81">
            <v>0</v>
          </cell>
        </row>
        <row r="82">
          <cell r="A82" t="str">
            <v>Corrupción73</v>
          </cell>
          <cell r="B82" t="str">
            <v/>
          </cell>
          <cell r="C82" t="str">
            <v/>
          </cell>
          <cell r="W82">
            <v>0</v>
          </cell>
        </row>
        <row r="83">
          <cell r="A83" t="str">
            <v>Corrupción74</v>
          </cell>
          <cell r="B83" t="str">
            <v/>
          </cell>
          <cell r="C83" t="str">
            <v/>
          </cell>
          <cell r="W83">
            <v>0</v>
          </cell>
        </row>
        <row r="84">
          <cell r="A84" t="str">
            <v>Corrupción75</v>
          </cell>
          <cell r="B84" t="str">
            <v/>
          </cell>
          <cell r="C84" t="str">
            <v/>
          </cell>
          <cell r="W84">
            <v>0</v>
          </cell>
        </row>
        <row r="85">
          <cell r="A85" t="str">
            <v>Corrupción76</v>
          </cell>
          <cell r="B85" t="str">
            <v/>
          </cell>
          <cell r="C85" t="str">
            <v/>
          </cell>
          <cell r="W85">
            <v>0</v>
          </cell>
        </row>
        <row r="86">
          <cell r="A86" t="str">
            <v>Corrupción77</v>
          </cell>
          <cell r="B86" t="str">
            <v/>
          </cell>
          <cell r="C86" t="str">
            <v/>
          </cell>
          <cell r="W86">
            <v>0</v>
          </cell>
        </row>
        <row r="87">
          <cell r="A87" t="str">
            <v>Corrupción78</v>
          </cell>
          <cell r="B87" t="str">
            <v/>
          </cell>
          <cell r="C87" t="str">
            <v/>
          </cell>
          <cell r="W87">
            <v>0</v>
          </cell>
        </row>
        <row r="88">
          <cell r="A88" t="str">
            <v>Corrupción79</v>
          </cell>
          <cell r="B88" t="str">
            <v/>
          </cell>
          <cell r="C88" t="str">
            <v/>
          </cell>
          <cell r="W88">
            <v>0</v>
          </cell>
        </row>
        <row r="89">
          <cell r="A89" t="str">
            <v>Corrupción80</v>
          </cell>
          <cell r="B89" t="str">
            <v/>
          </cell>
          <cell r="C89" t="str">
            <v/>
          </cell>
          <cell r="W89">
            <v>0</v>
          </cell>
        </row>
        <row r="90">
          <cell r="A90" t="str">
            <v>Corrupción81</v>
          </cell>
          <cell r="B90" t="str">
            <v/>
          </cell>
          <cell r="C90" t="str">
            <v/>
          </cell>
          <cell r="W90">
            <v>0</v>
          </cell>
        </row>
        <row r="91">
          <cell r="A91" t="str">
            <v>Corrupción82</v>
          </cell>
          <cell r="B91" t="str">
            <v/>
          </cell>
          <cell r="C91" t="str">
            <v/>
          </cell>
          <cell r="W91">
            <v>0</v>
          </cell>
        </row>
        <row r="92">
          <cell r="A92" t="str">
            <v>Corrupción83</v>
          </cell>
          <cell r="B92" t="str">
            <v/>
          </cell>
          <cell r="C92" t="str">
            <v/>
          </cell>
          <cell r="W92">
            <v>0</v>
          </cell>
        </row>
        <row r="93">
          <cell r="A93" t="str">
            <v>Corrupción84</v>
          </cell>
          <cell r="B93" t="str">
            <v/>
          </cell>
          <cell r="C93" t="str">
            <v/>
          </cell>
          <cell r="W93">
            <v>0</v>
          </cell>
        </row>
        <row r="94">
          <cell r="A94" t="str">
            <v>Corrupción85</v>
          </cell>
          <cell r="B94" t="str">
            <v/>
          </cell>
          <cell r="C94" t="str">
            <v/>
          </cell>
          <cell r="W94">
            <v>0</v>
          </cell>
        </row>
        <row r="95">
          <cell r="A95" t="str">
            <v>Corrupción86</v>
          </cell>
          <cell r="B95" t="str">
            <v/>
          </cell>
          <cell r="C95" t="str">
            <v/>
          </cell>
          <cell r="W95">
            <v>0</v>
          </cell>
        </row>
        <row r="96">
          <cell r="A96" t="str">
            <v>Corrupción87</v>
          </cell>
          <cell r="B96" t="str">
            <v/>
          </cell>
          <cell r="C96" t="str">
            <v/>
          </cell>
          <cell r="W96">
            <v>0</v>
          </cell>
        </row>
        <row r="97">
          <cell r="A97" t="str">
            <v>Corrupción88</v>
          </cell>
          <cell r="B97" t="str">
            <v/>
          </cell>
          <cell r="C97" t="str">
            <v/>
          </cell>
          <cell r="W97">
            <v>0</v>
          </cell>
        </row>
        <row r="98">
          <cell r="A98" t="str">
            <v>Corrupción89</v>
          </cell>
          <cell r="B98" t="str">
            <v/>
          </cell>
          <cell r="C98" t="str">
            <v/>
          </cell>
          <cell r="W98">
            <v>0</v>
          </cell>
        </row>
        <row r="99">
          <cell r="A99" t="str">
            <v>Corrupción90</v>
          </cell>
          <cell r="B99" t="str">
            <v/>
          </cell>
          <cell r="C99" t="str">
            <v/>
          </cell>
          <cell r="W99">
            <v>0</v>
          </cell>
        </row>
        <row r="100">
          <cell r="A100" t="str">
            <v>Corrupción91</v>
          </cell>
          <cell r="B100" t="str">
            <v/>
          </cell>
          <cell r="C100" t="str">
            <v/>
          </cell>
          <cell r="W100">
            <v>0</v>
          </cell>
        </row>
        <row r="101">
          <cell r="A101" t="str">
            <v>Corrupción92</v>
          </cell>
          <cell r="B101" t="str">
            <v/>
          </cell>
          <cell r="C101" t="str">
            <v/>
          </cell>
          <cell r="W101">
            <v>0</v>
          </cell>
        </row>
        <row r="102">
          <cell r="A102" t="str">
            <v>Corrupción93</v>
          </cell>
          <cell r="B102" t="str">
            <v/>
          </cell>
          <cell r="C102" t="str">
            <v/>
          </cell>
          <cell r="W102">
            <v>0</v>
          </cell>
        </row>
        <row r="103">
          <cell r="A103" t="str">
            <v>Corrupción94</v>
          </cell>
          <cell r="B103" t="str">
            <v/>
          </cell>
          <cell r="C103" t="str">
            <v/>
          </cell>
          <cell r="W103">
            <v>0</v>
          </cell>
        </row>
        <row r="104">
          <cell r="A104" t="str">
            <v>Corrupción95</v>
          </cell>
          <cell r="B104" t="str">
            <v/>
          </cell>
          <cell r="C104" t="str">
            <v/>
          </cell>
          <cell r="W104">
            <v>0</v>
          </cell>
        </row>
        <row r="105">
          <cell r="A105" t="str">
            <v>Corrupción96</v>
          </cell>
          <cell r="B105" t="str">
            <v/>
          </cell>
          <cell r="C105" t="str">
            <v/>
          </cell>
          <cell r="W105">
            <v>0</v>
          </cell>
        </row>
        <row r="106">
          <cell r="A106" t="str">
            <v>Corrupción97</v>
          </cell>
          <cell r="B106" t="str">
            <v/>
          </cell>
          <cell r="C106" t="str">
            <v/>
          </cell>
          <cell r="W106">
            <v>0</v>
          </cell>
        </row>
        <row r="107">
          <cell r="A107" t="str">
            <v>Corrupción98</v>
          </cell>
          <cell r="B107" t="str">
            <v/>
          </cell>
          <cell r="C107" t="str">
            <v/>
          </cell>
          <cell r="W107">
            <v>0</v>
          </cell>
        </row>
        <row r="108">
          <cell r="A108" t="str">
            <v>Corrupción99</v>
          </cell>
          <cell r="B108" t="str">
            <v/>
          </cell>
          <cell r="C108" t="str">
            <v/>
          </cell>
          <cell r="W108">
            <v>0</v>
          </cell>
        </row>
        <row r="109">
          <cell r="A109" t="str">
            <v>Corrupción100</v>
          </cell>
          <cell r="B109" t="str">
            <v/>
          </cell>
          <cell r="C109" t="str">
            <v/>
          </cell>
          <cell r="W109">
            <v>0</v>
          </cell>
        </row>
        <row r="110">
          <cell r="A110" t="str">
            <v>Corrupción101</v>
          </cell>
          <cell r="B110" t="str">
            <v/>
          </cell>
          <cell r="C110" t="str">
            <v/>
          </cell>
          <cell r="W110">
            <v>0</v>
          </cell>
        </row>
        <row r="111">
          <cell r="A111" t="str">
            <v>Corrupción102</v>
          </cell>
          <cell r="B111" t="str">
            <v/>
          </cell>
          <cell r="C111" t="str">
            <v/>
          </cell>
          <cell r="W111">
            <v>0</v>
          </cell>
        </row>
        <row r="112">
          <cell r="A112" t="str">
            <v>Corrupción103</v>
          </cell>
          <cell r="B112" t="str">
            <v/>
          </cell>
          <cell r="C112" t="str">
            <v/>
          </cell>
          <cell r="W112">
            <v>0</v>
          </cell>
        </row>
        <row r="113">
          <cell r="A113" t="str">
            <v>Corrupción104</v>
          </cell>
          <cell r="B113" t="str">
            <v/>
          </cell>
          <cell r="C113" t="str">
            <v/>
          </cell>
          <cell r="W113">
            <v>0</v>
          </cell>
        </row>
        <row r="114">
          <cell r="A114" t="str">
            <v>Corrupción105</v>
          </cell>
          <cell r="B114" t="str">
            <v/>
          </cell>
          <cell r="C114" t="str">
            <v/>
          </cell>
          <cell r="W114">
            <v>0</v>
          </cell>
        </row>
        <row r="115">
          <cell r="A115" t="str">
            <v>Corrupción106</v>
          </cell>
          <cell r="B115" t="str">
            <v/>
          </cell>
          <cell r="C115" t="str">
            <v/>
          </cell>
          <cell r="W115">
            <v>0</v>
          </cell>
        </row>
        <row r="116">
          <cell r="A116" t="str">
            <v>Corrupción107</v>
          </cell>
          <cell r="B116" t="str">
            <v/>
          </cell>
          <cell r="C116" t="str">
            <v/>
          </cell>
          <cell r="W116">
            <v>0</v>
          </cell>
        </row>
        <row r="117">
          <cell r="A117" t="str">
            <v>Corrupción108</v>
          </cell>
          <cell r="B117" t="str">
            <v/>
          </cell>
          <cell r="C117" t="str">
            <v/>
          </cell>
          <cell r="W117">
            <v>0</v>
          </cell>
        </row>
        <row r="118">
          <cell r="A118" t="str">
            <v>Corrupción109</v>
          </cell>
          <cell r="B118" t="str">
            <v/>
          </cell>
          <cell r="C118" t="str">
            <v/>
          </cell>
          <cell r="W118">
            <v>0</v>
          </cell>
        </row>
        <row r="119">
          <cell r="A119" t="str">
            <v>Corrupción110</v>
          </cell>
          <cell r="B119" t="str">
            <v/>
          </cell>
          <cell r="C119" t="str">
            <v/>
          </cell>
          <cell r="W119">
            <v>0</v>
          </cell>
        </row>
        <row r="120">
          <cell r="A120" t="str">
            <v>Corrupción111</v>
          </cell>
          <cell r="B120" t="str">
            <v/>
          </cell>
          <cell r="C120" t="str">
            <v/>
          </cell>
          <cell r="W120">
            <v>0</v>
          </cell>
        </row>
        <row r="121">
          <cell r="A121" t="str">
            <v>Corrupción112</v>
          </cell>
          <cell r="B121" t="str">
            <v/>
          </cell>
          <cell r="C121" t="str">
            <v/>
          </cell>
          <cell r="W121">
            <v>0</v>
          </cell>
        </row>
        <row r="122">
          <cell r="A122" t="str">
            <v>Corrupción113</v>
          </cell>
          <cell r="B122" t="str">
            <v/>
          </cell>
          <cell r="C122" t="str">
            <v/>
          </cell>
          <cell r="W122">
            <v>0</v>
          </cell>
        </row>
        <row r="123">
          <cell r="A123" t="str">
            <v>Corrupción114</v>
          </cell>
          <cell r="B123" t="str">
            <v/>
          </cell>
          <cell r="C123" t="str">
            <v/>
          </cell>
          <cell r="W123">
            <v>0</v>
          </cell>
        </row>
        <row r="124">
          <cell r="A124" t="str">
            <v>Corrupción115</v>
          </cell>
          <cell r="B124" t="str">
            <v/>
          </cell>
          <cell r="C124" t="str">
            <v/>
          </cell>
          <cell r="W124">
            <v>0</v>
          </cell>
        </row>
        <row r="125">
          <cell r="A125" t="str">
            <v>Corrupción116</v>
          </cell>
          <cell r="B125" t="str">
            <v/>
          </cell>
          <cell r="C125" t="str">
            <v/>
          </cell>
          <cell r="W125">
            <v>0</v>
          </cell>
        </row>
        <row r="126">
          <cell r="A126" t="str">
            <v>Corrupción117</v>
          </cell>
          <cell r="B126" t="str">
            <v/>
          </cell>
          <cell r="C126" t="str">
            <v/>
          </cell>
          <cell r="W126">
            <v>0</v>
          </cell>
        </row>
        <row r="127">
          <cell r="A127" t="str">
            <v>Corrupción118</v>
          </cell>
          <cell r="B127" t="str">
            <v/>
          </cell>
          <cell r="C127" t="str">
            <v/>
          </cell>
          <cell r="W127">
            <v>0</v>
          </cell>
        </row>
        <row r="128">
          <cell r="A128" t="str">
            <v>Corrupción119</v>
          </cell>
          <cell r="B128" t="str">
            <v/>
          </cell>
          <cell r="C128" t="str">
            <v/>
          </cell>
          <cell r="W128">
            <v>0</v>
          </cell>
        </row>
        <row r="129">
          <cell r="A129" t="str">
            <v>Corrupción120</v>
          </cell>
          <cell r="B129" t="str">
            <v/>
          </cell>
          <cell r="C129" t="str">
            <v/>
          </cell>
          <cell r="W129">
            <v>0</v>
          </cell>
        </row>
        <row r="130">
          <cell r="A130" t="str">
            <v>Corrupción121</v>
          </cell>
          <cell r="B130" t="str">
            <v/>
          </cell>
          <cell r="C130" t="str">
            <v/>
          </cell>
          <cell r="W130">
            <v>0</v>
          </cell>
        </row>
        <row r="131">
          <cell r="A131" t="str">
            <v>Corrupción122</v>
          </cell>
          <cell r="B131" t="str">
            <v/>
          </cell>
          <cell r="C131" t="str">
            <v/>
          </cell>
          <cell r="W131">
            <v>0</v>
          </cell>
        </row>
        <row r="132">
          <cell r="A132" t="str">
            <v>Corrupción123</v>
          </cell>
          <cell r="B132" t="str">
            <v/>
          </cell>
          <cell r="C132" t="str">
            <v/>
          </cell>
          <cell r="W132">
            <v>0</v>
          </cell>
        </row>
        <row r="133">
          <cell r="A133" t="str">
            <v>Corrupción124</v>
          </cell>
          <cell r="B133" t="str">
            <v/>
          </cell>
          <cell r="C133" t="str">
            <v/>
          </cell>
          <cell r="W133">
            <v>0</v>
          </cell>
        </row>
        <row r="134">
          <cell r="A134" t="str">
            <v>Corrupción125</v>
          </cell>
          <cell r="B134" t="str">
            <v/>
          </cell>
          <cell r="C134" t="str">
            <v/>
          </cell>
          <cell r="W134">
            <v>0</v>
          </cell>
        </row>
        <row r="135">
          <cell r="A135" t="str">
            <v>Corrupción126</v>
          </cell>
          <cell r="B135" t="str">
            <v/>
          </cell>
          <cell r="C135" t="str">
            <v/>
          </cell>
          <cell r="W135">
            <v>0</v>
          </cell>
        </row>
        <row r="136">
          <cell r="A136" t="str">
            <v>Corrupción127</v>
          </cell>
          <cell r="B136" t="str">
            <v/>
          </cell>
          <cell r="C136" t="str">
            <v/>
          </cell>
          <cell r="W136">
            <v>0</v>
          </cell>
        </row>
        <row r="137">
          <cell r="A137" t="str">
            <v>Corrupción128</v>
          </cell>
          <cell r="B137" t="str">
            <v/>
          </cell>
          <cell r="C137" t="str">
            <v/>
          </cell>
          <cell r="W137">
            <v>0</v>
          </cell>
        </row>
        <row r="138">
          <cell r="A138" t="str">
            <v>Corrupción129</v>
          </cell>
          <cell r="B138" t="str">
            <v/>
          </cell>
          <cell r="C138" t="str">
            <v/>
          </cell>
          <cell r="W138">
            <v>0</v>
          </cell>
        </row>
      </sheetData>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6BDE0-96F7-42BE-B6D8-3ACD84B8F67A}">
  <sheetPr filterMode="1">
    <tabColor theme="6" tint="-0.499984740745262"/>
  </sheetPr>
  <dimension ref="A2:BM199"/>
  <sheetViews>
    <sheetView tabSelected="1" topLeftCell="B4" zoomScale="70" zoomScaleNormal="70" workbookViewId="0">
      <selection activeCell="B9" sqref="B9:B10"/>
    </sheetView>
  </sheetViews>
  <sheetFormatPr baseColWidth="10" defaultColWidth="11.42578125" defaultRowHeight="16.5" x14ac:dyDescent="0.3"/>
  <cols>
    <col min="1" max="1" width="13.42578125" style="1" hidden="1" customWidth="1"/>
    <col min="2" max="2" width="3.28515625" style="10" customWidth="1"/>
    <col min="3" max="3" width="3.7109375" style="11" customWidth="1"/>
    <col min="4" max="4" width="4" style="11" customWidth="1"/>
    <col min="5" max="5" width="4.28515625" style="11" customWidth="1"/>
    <col min="6" max="6" width="3.42578125" style="11" customWidth="1"/>
    <col min="7" max="7" width="13.42578125" style="11" customWidth="1"/>
    <col min="8" max="8" width="3.28515625" style="11" customWidth="1"/>
    <col min="9" max="9" width="21.28515625" style="1" customWidth="1"/>
    <col min="10" max="10" width="17.140625" style="11" customWidth="1"/>
    <col min="11" max="11" width="4.85546875" style="11" customWidth="1"/>
    <col min="12" max="12" width="37" style="11" customWidth="1"/>
    <col min="13" max="13" width="18" style="1" customWidth="1"/>
    <col min="14" max="14" width="12.42578125" style="1" customWidth="1"/>
    <col min="15" max="15" width="15.140625" style="1" customWidth="1"/>
    <col min="16" max="16" width="12.7109375" style="1" customWidth="1"/>
    <col min="17" max="17" width="6.7109375" style="1" customWidth="1"/>
    <col min="18" max="18" width="5.85546875" style="1" customWidth="1"/>
    <col min="19" max="19" width="14.28515625" style="1" customWidth="1"/>
    <col min="20" max="20" width="17.85546875" style="1" customWidth="1"/>
    <col min="21" max="21" width="10.42578125" style="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customWidth="1"/>
    <col min="29" max="29" width="6.42578125" style="1" customWidth="1"/>
    <col min="30" max="30" width="4" style="1" customWidth="1"/>
    <col min="31" max="31" width="3" style="1" customWidth="1"/>
    <col min="32" max="32" width="5" style="1" customWidth="1"/>
    <col min="33" max="33" width="8.140625" style="1" customWidth="1"/>
    <col min="34" max="34" width="5" style="1" customWidth="1"/>
    <col min="35" max="35" width="3.7109375" style="1" hidden="1" customWidth="1"/>
    <col min="36" max="36" width="12" style="1" customWidth="1"/>
    <col min="37" max="37" width="6.42578125" style="1" customWidth="1"/>
    <col min="38" max="38" width="6.28515625" style="1" customWidth="1"/>
    <col min="39" max="39" width="3.7109375" style="1" hidden="1" customWidth="1"/>
    <col min="40" max="40" width="3.7109375" style="1" customWidth="1"/>
    <col min="41" max="41" width="6.140625" style="1" customWidth="1"/>
    <col min="42" max="42" width="9" style="1" customWidth="1"/>
    <col min="43" max="43" width="9.42578125" style="1" customWidth="1"/>
    <col min="44" max="44" width="4.7109375" style="1" customWidth="1"/>
    <col min="45" max="45" width="4.140625" style="12" customWidth="1"/>
    <col min="46" max="46" width="5" style="12" customWidth="1"/>
    <col min="47" max="47" width="3.42578125" style="12" customWidth="1"/>
    <col min="48" max="48" width="5.28515625" style="12" customWidth="1"/>
    <col min="49" max="49" width="32.85546875" style="1" customWidth="1"/>
    <col min="50" max="50" width="16.42578125" style="1" hidden="1" customWidth="1"/>
    <col min="51" max="51" width="14.140625" style="5" customWidth="1"/>
    <col min="52" max="52" width="15.140625" style="5" customWidth="1"/>
    <col min="53" max="53" width="12.140625" style="5" customWidth="1"/>
    <col min="54" max="54" width="29.42578125" style="5" customWidth="1"/>
    <col min="55" max="55" width="5.42578125" style="5" customWidth="1"/>
    <col min="56" max="56" width="11.42578125" style="5" customWidth="1"/>
    <col min="57" max="57" width="49.140625" style="74" customWidth="1"/>
    <col min="58" max="58" width="24.28515625" style="74" customWidth="1"/>
    <col min="59" max="59" width="4.140625" style="5" customWidth="1"/>
    <col min="60" max="60" width="16.140625" style="5" customWidth="1"/>
    <col min="61" max="61" width="44.42578125" style="5" customWidth="1"/>
    <col min="62" max="62" width="20.42578125" style="5" customWidth="1"/>
    <col min="63" max="63" width="13" style="5" customWidth="1"/>
    <col min="64" max="64" width="19.140625" style="1" customWidth="1"/>
    <col min="65" max="65" width="22.140625" style="1" customWidth="1"/>
    <col min="66" max="16384" width="11.42578125" style="1"/>
  </cols>
  <sheetData>
    <row r="2" spans="1:65" ht="16.5" customHeight="1" x14ac:dyDescent="0.3">
      <c r="B2" s="1"/>
      <c r="C2" s="1"/>
      <c r="D2" s="1"/>
      <c r="E2" s="2"/>
      <c r="F2" s="2"/>
      <c r="G2" s="2"/>
      <c r="H2" s="2"/>
      <c r="I2" s="209" t="s">
        <v>0</v>
      </c>
      <c r="J2" s="209"/>
      <c r="K2" s="209"/>
      <c r="L2" s="209"/>
      <c r="M2" s="209"/>
      <c r="N2" s="209"/>
      <c r="O2" s="209"/>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4"/>
      <c r="BF2" s="4"/>
      <c r="BG2" s="3"/>
    </row>
    <row r="3" spans="1:65" ht="29.1" customHeight="1" x14ac:dyDescent="0.3">
      <c r="B3" s="6"/>
      <c r="C3" s="7"/>
      <c r="D3" s="7"/>
      <c r="E3" s="2"/>
      <c r="F3" s="2"/>
      <c r="G3" s="2"/>
      <c r="H3" s="2"/>
      <c r="I3" s="209"/>
      <c r="J3" s="209"/>
      <c r="K3" s="209"/>
      <c r="L3" s="209"/>
      <c r="M3" s="209"/>
      <c r="N3" s="209"/>
      <c r="O3" s="209"/>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4"/>
      <c r="BF3" s="4"/>
      <c r="BG3" s="3"/>
    </row>
    <row r="4" spans="1:65" ht="29.1" customHeight="1" x14ac:dyDescent="0.3">
      <c r="B4" s="6"/>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8"/>
      <c r="BD4" s="8"/>
      <c r="BE4" s="8"/>
      <c r="BF4" s="8"/>
      <c r="BG4" s="8"/>
      <c r="BH4" s="8"/>
      <c r="BI4" s="8"/>
      <c r="BJ4" s="8"/>
      <c r="BK4" s="8"/>
      <c r="BL4" s="8"/>
      <c r="BM4" s="8"/>
    </row>
    <row r="5" spans="1:65" ht="27" x14ac:dyDescent="0.3">
      <c r="B5" s="6"/>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9"/>
      <c r="BD5" s="9"/>
      <c r="BE5" s="9"/>
      <c r="BF5" s="9"/>
      <c r="BG5" s="9"/>
      <c r="BH5" s="9"/>
      <c r="BI5" s="9"/>
      <c r="BJ5" s="9"/>
      <c r="BK5" s="9"/>
      <c r="BL5" s="9"/>
      <c r="BM5" s="9"/>
    </row>
    <row r="6" spans="1:65" ht="18" x14ac:dyDescent="0.3">
      <c r="J6" s="12"/>
      <c r="K6" s="12"/>
      <c r="L6" s="12"/>
      <c r="BC6" s="13"/>
      <c r="BD6" s="13"/>
      <c r="BE6" s="13"/>
      <c r="BF6" s="13"/>
      <c r="BG6" s="13"/>
      <c r="BH6" s="13"/>
      <c r="BI6" s="13"/>
      <c r="BJ6" s="13"/>
      <c r="BK6" s="13"/>
      <c r="BL6" s="13"/>
      <c r="BM6" s="13"/>
    </row>
    <row r="7" spans="1:65" s="14" customFormat="1" ht="26.1" customHeight="1" x14ac:dyDescent="0.2">
      <c r="B7" s="210" t="s">
        <v>1</v>
      </c>
      <c r="C7" s="211"/>
      <c r="D7" s="211"/>
      <c r="E7" s="211"/>
      <c r="F7" s="211"/>
      <c r="G7" s="211"/>
      <c r="H7" s="211"/>
      <c r="I7" s="211"/>
      <c r="J7" s="211"/>
      <c r="K7" s="211"/>
      <c r="L7" s="211"/>
      <c r="M7" s="212"/>
      <c r="N7" s="213" t="s">
        <v>2</v>
      </c>
      <c r="O7" s="213"/>
      <c r="P7" s="213"/>
      <c r="Q7" s="213"/>
      <c r="R7" s="213"/>
      <c r="S7" s="213"/>
      <c r="T7" s="213"/>
      <c r="U7" s="213"/>
      <c r="V7" s="214" t="s">
        <v>3</v>
      </c>
      <c r="W7" s="214"/>
      <c r="X7" s="214"/>
      <c r="Y7" s="214"/>
      <c r="Z7" s="214"/>
      <c r="AA7" s="214"/>
      <c r="AB7" s="214"/>
      <c r="AC7" s="214"/>
      <c r="AD7" s="214"/>
      <c r="AE7" s="214"/>
      <c r="AF7" s="214"/>
      <c r="AG7" s="214"/>
      <c r="AH7" s="214"/>
      <c r="AI7" s="214"/>
      <c r="AJ7" s="214"/>
      <c r="AK7" s="214"/>
      <c r="AL7" s="214"/>
      <c r="AM7" s="214"/>
      <c r="AN7" s="214"/>
      <c r="AO7" s="214"/>
      <c r="AP7" s="215"/>
      <c r="AQ7" s="215"/>
      <c r="AR7" s="215"/>
      <c r="AS7" s="215"/>
      <c r="AT7" s="215"/>
      <c r="AU7" s="216" t="s">
        <v>4</v>
      </c>
      <c r="AV7" s="217"/>
      <c r="AW7" s="217"/>
      <c r="AX7" s="217"/>
      <c r="AY7" s="217"/>
      <c r="AZ7" s="217"/>
      <c r="BA7" s="218"/>
      <c r="BB7" s="219" t="s">
        <v>5</v>
      </c>
      <c r="BC7" s="189" t="s">
        <v>6</v>
      </c>
      <c r="BD7" s="190"/>
      <c r="BE7" s="190"/>
      <c r="BF7" s="190"/>
      <c r="BG7" s="190"/>
      <c r="BH7" s="190"/>
      <c r="BI7" s="190"/>
      <c r="BJ7" s="190"/>
      <c r="BK7" s="190"/>
      <c r="BL7" s="190"/>
      <c r="BM7" s="190"/>
    </row>
    <row r="8" spans="1:65" s="14" customFormat="1" ht="45" customHeight="1" x14ac:dyDescent="0.2">
      <c r="B8" s="191" t="s">
        <v>7</v>
      </c>
      <c r="C8" s="192"/>
      <c r="D8" s="192"/>
      <c r="E8" s="192"/>
      <c r="F8" s="192"/>
      <c r="G8" s="192"/>
      <c r="H8" s="193"/>
      <c r="I8" s="194" t="s">
        <v>8</v>
      </c>
      <c r="J8" s="195"/>
      <c r="K8" s="196" t="s">
        <v>9</v>
      </c>
      <c r="L8" s="197"/>
      <c r="M8" s="198"/>
      <c r="N8" s="199" t="s">
        <v>10</v>
      </c>
      <c r="O8" s="200"/>
      <c r="P8" s="201"/>
      <c r="Q8" s="202" t="s">
        <v>11</v>
      </c>
      <c r="R8" s="203"/>
      <c r="S8" s="203"/>
      <c r="T8" s="203"/>
      <c r="U8" s="204"/>
      <c r="V8" s="15" t="s">
        <v>12</v>
      </c>
      <c r="W8" s="205" t="s">
        <v>13</v>
      </c>
      <c r="X8" s="206"/>
      <c r="Y8" s="206"/>
      <c r="Z8" s="206"/>
      <c r="AA8" s="207"/>
      <c r="AB8" s="205" t="s">
        <v>14</v>
      </c>
      <c r="AC8" s="206"/>
      <c r="AD8" s="206"/>
      <c r="AE8" s="206"/>
      <c r="AF8" s="206"/>
      <c r="AG8" s="206"/>
      <c r="AH8" s="206"/>
      <c r="AI8" s="206"/>
      <c r="AJ8" s="206"/>
      <c r="AK8" s="206"/>
      <c r="AL8" s="206"/>
      <c r="AM8" s="206"/>
      <c r="AN8" s="206"/>
      <c r="AO8" s="206"/>
      <c r="AP8" s="208" t="s">
        <v>15</v>
      </c>
      <c r="AQ8" s="208"/>
      <c r="AR8" s="208"/>
      <c r="AS8" s="208"/>
      <c r="AT8" s="208"/>
      <c r="AU8" s="16"/>
      <c r="AV8" s="16"/>
      <c r="AW8" s="220" t="s">
        <v>16</v>
      </c>
      <c r="AX8" s="220"/>
      <c r="AY8" s="220"/>
      <c r="AZ8" s="220"/>
      <c r="BA8" s="220"/>
      <c r="BB8" s="219"/>
      <c r="BC8" s="179" t="s">
        <v>17</v>
      </c>
      <c r="BD8" s="180"/>
      <c r="BE8" s="180"/>
      <c r="BF8" s="181"/>
      <c r="BG8" s="182" t="s">
        <v>18</v>
      </c>
      <c r="BH8" s="183"/>
      <c r="BI8" s="183"/>
      <c r="BJ8" s="184"/>
      <c r="BK8" s="185" t="s">
        <v>19</v>
      </c>
      <c r="BL8" s="185"/>
      <c r="BM8" s="182"/>
    </row>
    <row r="9" spans="1:65" s="14" customFormat="1" ht="45.95" customHeight="1" x14ac:dyDescent="0.2">
      <c r="A9" s="186"/>
      <c r="B9" s="187" t="s">
        <v>20</v>
      </c>
      <c r="C9" s="188" t="s">
        <v>21</v>
      </c>
      <c r="D9" s="188" t="s">
        <v>22</v>
      </c>
      <c r="E9" s="187" t="s">
        <v>23</v>
      </c>
      <c r="F9" s="187" t="s">
        <v>24</v>
      </c>
      <c r="G9" s="188" t="s">
        <v>25</v>
      </c>
      <c r="H9" s="188" t="s">
        <v>26</v>
      </c>
      <c r="I9" s="177" t="s">
        <v>27</v>
      </c>
      <c r="J9" s="177" t="s">
        <v>28</v>
      </c>
      <c r="K9" s="178" t="s">
        <v>29</v>
      </c>
      <c r="L9" s="177" t="s">
        <v>30</v>
      </c>
      <c r="M9" s="177" t="s">
        <v>31</v>
      </c>
      <c r="N9" s="173" t="s">
        <v>32</v>
      </c>
      <c r="O9" s="173" t="s">
        <v>10</v>
      </c>
      <c r="P9" s="173" t="s">
        <v>33</v>
      </c>
      <c r="Q9" s="174" t="s">
        <v>34</v>
      </c>
      <c r="R9" s="175"/>
      <c r="S9" s="173" t="s">
        <v>35</v>
      </c>
      <c r="T9" s="173" t="s">
        <v>36</v>
      </c>
      <c r="U9" s="173" t="s">
        <v>37</v>
      </c>
      <c r="V9" s="172" t="s">
        <v>38</v>
      </c>
      <c r="W9" s="160" t="s">
        <v>39</v>
      </c>
      <c r="X9" s="160" t="s">
        <v>40</v>
      </c>
      <c r="Y9" s="172" t="s">
        <v>41</v>
      </c>
      <c r="Z9" s="172" t="s">
        <v>42</v>
      </c>
      <c r="AA9" s="172" t="s">
        <v>43</v>
      </c>
      <c r="AB9" s="168" t="s">
        <v>44</v>
      </c>
      <c r="AC9" s="169"/>
      <c r="AD9" s="169"/>
      <c r="AE9" s="169"/>
      <c r="AF9" s="169"/>
      <c r="AG9" s="169"/>
      <c r="AH9" s="169"/>
      <c r="AI9" s="169"/>
      <c r="AJ9" s="170"/>
      <c r="AK9" s="166" t="s">
        <v>45</v>
      </c>
      <c r="AL9" s="168" t="s">
        <v>46</v>
      </c>
      <c r="AM9" s="169"/>
      <c r="AN9" s="169"/>
      <c r="AO9" s="170"/>
      <c r="AP9" s="171" t="s">
        <v>47</v>
      </c>
      <c r="AQ9" s="171" t="s">
        <v>48</v>
      </c>
      <c r="AR9" s="160" t="s">
        <v>49</v>
      </c>
      <c r="AS9" s="160" t="s">
        <v>50</v>
      </c>
      <c r="AT9" s="160" t="s">
        <v>51</v>
      </c>
      <c r="AU9" s="161" t="s">
        <v>52</v>
      </c>
      <c r="AV9" s="162" t="s">
        <v>53</v>
      </c>
      <c r="AW9" s="157" t="s">
        <v>54</v>
      </c>
      <c r="AX9" s="164" t="s">
        <v>55</v>
      </c>
      <c r="AY9" s="157" t="s">
        <v>56</v>
      </c>
      <c r="AZ9" s="157" t="s">
        <v>57</v>
      </c>
      <c r="BA9" s="157" t="s">
        <v>58</v>
      </c>
      <c r="BB9" s="219"/>
      <c r="BC9" s="158" t="s">
        <v>39</v>
      </c>
      <c r="BD9" s="156" t="s">
        <v>59</v>
      </c>
      <c r="BE9" s="159" t="s">
        <v>60</v>
      </c>
      <c r="BF9" s="159" t="s">
        <v>61</v>
      </c>
      <c r="BG9" s="154" t="s">
        <v>62</v>
      </c>
      <c r="BH9" s="156" t="s">
        <v>59</v>
      </c>
      <c r="BI9" s="156" t="s">
        <v>60</v>
      </c>
      <c r="BJ9" s="156" t="s">
        <v>61</v>
      </c>
      <c r="BK9" s="156" t="s">
        <v>59</v>
      </c>
      <c r="BL9" s="156" t="s">
        <v>60</v>
      </c>
      <c r="BM9" s="153" t="s">
        <v>61</v>
      </c>
    </row>
    <row r="10" spans="1:65" s="22" customFormat="1" ht="50.25" customHeight="1" x14ac:dyDescent="0.25">
      <c r="A10" s="186"/>
      <c r="B10" s="187"/>
      <c r="C10" s="188"/>
      <c r="D10" s="188" t="s">
        <v>63</v>
      </c>
      <c r="E10" s="187"/>
      <c r="F10" s="187"/>
      <c r="G10" s="188"/>
      <c r="H10" s="188"/>
      <c r="I10" s="177"/>
      <c r="J10" s="177"/>
      <c r="K10" s="178"/>
      <c r="L10" s="177"/>
      <c r="M10" s="177"/>
      <c r="N10" s="173"/>
      <c r="O10" s="173"/>
      <c r="P10" s="173"/>
      <c r="Q10" s="17" t="s">
        <v>64</v>
      </c>
      <c r="R10" s="18" t="s">
        <v>65</v>
      </c>
      <c r="S10" s="173"/>
      <c r="T10" s="176"/>
      <c r="U10" s="173"/>
      <c r="V10" s="172"/>
      <c r="W10" s="160"/>
      <c r="X10" s="160"/>
      <c r="Y10" s="172"/>
      <c r="Z10" s="172"/>
      <c r="AA10" s="172"/>
      <c r="AB10" s="19" t="s">
        <v>66</v>
      </c>
      <c r="AC10" s="20" t="s">
        <v>67</v>
      </c>
      <c r="AD10" s="20" t="s">
        <v>68</v>
      </c>
      <c r="AE10" s="20" t="s">
        <v>69</v>
      </c>
      <c r="AF10" s="20" t="s">
        <v>70</v>
      </c>
      <c r="AG10" s="20" t="s">
        <v>71</v>
      </c>
      <c r="AH10" s="20" t="s">
        <v>72</v>
      </c>
      <c r="AI10" s="21" t="s">
        <v>73</v>
      </c>
      <c r="AJ10" s="20" t="s">
        <v>74</v>
      </c>
      <c r="AK10" s="167"/>
      <c r="AL10" s="20" t="s">
        <v>75</v>
      </c>
      <c r="AM10" s="20" t="s">
        <v>76</v>
      </c>
      <c r="AN10" s="20" t="s">
        <v>77</v>
      </c>
      <c r="AO10" s="20" t="s">
        <v>78</v>
      </c>
      <c r="AP10" s="160"/>
      <c r="AQ10" s="160"/>
      <c r="AR10" s="160"/>
      <c r="AS10" s="160"/>
      <c r="AT10" s="160"/>
      <c r="AU10" s="161"/>
      <c r="AV10" s="163"/>
      <c r="AW10" s="157"/>
      <c r="AX10" s="165"/>
      <c r="AY10" s="157"/>
      <c r="AZ10" s="157"/>
      <c r="BA10" s="157"/>
      <c r="BB10" s="219"/>
      <c r="BC10" s="158"/>
      <c r="BD10" s="156"/>
      <c r="BE10" s="159"/>
      <c r="BF10" s="159"/>
      <c r="BG10" s="155"/>
      <c r="BH10" s="156"/>
      <c r="BI10" s="156"/>
      <c r="BJ10" s="156"/>
      <c r="BK10" s="156"/>
      <c r="BL10" s="156"/>
      <c r="BM10" s="153"/>
    </row>
    <row r="11" spans="1:65" s="12" customFormat="1" ht="89.25" customHeight="1" x14ac:dyDescent="0.25">
      <c r="A11" s="112" t="str">
        <f>C11&amp;COUNTIF($C$9:C11,C11)</f>
        <v>Corrupción1</v>
      </c>
      <c r="B11" s="150">
        <v>1</v>
      </c>
      <c r="C11" s="117" t="s">
        <v>79</v>
      </c>
      <c r="D11" s="117" t="s">
        <v>80</v>
      </c>
      <c r="E11" s="138" t="s">
        <v>81</v>
      </c>
      <c r="F11" s="138" t="s">
        <v>82</v>
      </c>
      <c r="G11" s="152" t="s">
        <v>83</v>
      </c>
      <c r="H11" s="80" t="s">
        <v>84</v>
      </c>
      <c r="I11" s="104" t="str">
        <f>"Posibilidad de recibir o solicitar cualquier dádiva o beneficio a nombre propio o de terceros, con el fin de "&amp;J11</f>
        <v>Posibilidad de recibir o solicitar cualquier dádiva o beneficio a nombre propio o de terceros, con el fin de usar indebidamente influencias o poder derivadas del ejercicio del cargo o de las funciones desempeñadas</v>
      </c>
      <c r="J11" s="105" t="s">
        <v>85</v>
      </c>
      <c r="K11" s="23" t="s">
        <v>86</v>
      </c>
      <c r="L11" s="24" t="s">
        <v>87</v>
      </c>
      <c r="M11" s="135" t="s">
        <v>88</v>
      </c>
      <c r="N11" s="105" t="s">
        <v>89</v>
      </c>
      <c r="O11" s="100" t="str">
        <f>IF(N11="","",IF(OR($N11=[2]Tabla_Probabilidad!$D$20,$N11=[2]Tabla_Probabilidad!$J$20),"Muy Baja",IF(OR($N11=[2]Tabla_Probabilidad!$E$20,$N11=[2]Tabla_Probabilidad!$K$20),"Baja",IF(OR($N11=[2]Tabla_Probabilidad!$F$20,$N11=[2]Tabla_Probabilidad!$L$20),"Media",IF(OR($N11=[2]Tabla_Probabilidad!$G$20,$N11=[2]Tabla_Probabilidad!$M$20),"Alta",IF(OR($N11=[2]Tabla_Probabilidad!$H$20,$N11=[2]Tabla_Probabilidad!$N$20),"Muy Alta"))))))</f>
        <v>Media</v>
      </c>
      <c r="P11" s="94">
        <f>IF(O11="Muy Baja",1,IF(O11="Baja",2,IF(O11="Media",3,IF(O11="Alta",4,IF(O11="Muy Alta",5,"")))))</f>
        <v>3</v>
      </c>
      <c r="Q11" s="95" t="str">
        <f>IFERROR(IF($C11="Corrupción",HYPERLINK("#"&amp;"Impacto_Riesgos!C"&amp;MATCH($B11,[2]Impacto_Riesgos!$B$10:$B$138,0)+9,"Calcula el impacto aquí"),"")," ")</f>
        <v>Calcula el impacto aquí</v>
      </c>
      <c r="R11" s="127">
        <f>IFERROR(VLOOKUP(A11,[2]Impacto_Riesgos!$A$8:$W$138,23,),"NA")</f>
        <v>14</v>
      </c>
      <c r="S11" s="99" t="s">
        <v>90</v>
      </c>
      <c r="T11" s="100" t="str">
        <f>IF($S11='[2]Tabla Impacto'!$F$10,"Moderado",IF($S11='[2]Tabla Impacto'!$G$10,"Mayor",IF($S11='[2]Tabla Impacto'!$H$10,"Catastrófico","")))</f>
        <v>Catastrófico</v>
      </c>
      <c r="U11" s="98">
        <f>IF(T11="Leve",1,IF(T11="Menor",2,IF(T11="Moderado",3,IF(T11="Mayor",4,IF(T11="Catastrófico",5,"")))))</f>
        <v>5</v>
      </c>
      <c r="V11" s="85"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23" t="s">
        <v>91</v>
      </c>
      <c r="X11" s="25" t="s">
        <v>92</v>
      </c>
      <c r="Y11" s="26" t="s">
        <v>93</v>
      </c>
      <c r="Z11" s="26" t="s">
        <v>94</v>
      </c>
      <c r="AA11" s="26" t="s">
        <v>95</v>
      </c>
      <c r="AB11" s="27" t="s">
        <v>96</v>
      </c>
      <c r="AC11" s="27" t="s">
        <v>97</v>
      </c>
      <c r="AD11" s="28" t="s">
        <v>98</v>
      </c>
      <c r="AE11" s="28" t="s">
        <v>99</v>
      </c>
      <c r="AF11" s="28" t="s">
        <v>100</v>
      </c>
      <c r="AG11" s="29" t="s">
        <v>98</v>
      </c>
      <c r="AH11" s="28" t="s">
        <v>101</v>
      </c>
      <c r="AI11" s="30">
        <f>IF(COUNTBLANK(AB11:AH11)=7,"",IF($AB11="Asignado",15,0)+IF($AC11="Adecuado",15,0)+IF($AD11="Oportuna",15,0)+IF($AE11="Prevenir",15,0)+IF($AE11="Detectar",10,0)+IF($AF11="Confiable",15,0)+IF($AG11="Oportuna",15,0)+IF($AH11="Completa",10,0)+IF($AH11="Incompleta",5,0))</f>
        <v>100</v>
      </c>
      <c r="AJ11" s="30" t="str">
        <f t="shared" ref="AJ11:AJ74" si="0">IF(COUNTBLANK(AB11:AH11)=7,"",IF($AI11&lt;86,"Débil",IF($AI11&lt;96,"Moderado","Fuerte")))</f>
        <v>Fuerte</v>
      </c>
      <c r="AK11" s="28" t="s">
        <v>102</v>
      </c>
      <c r="AL11" s="30" t="str">
        <f>IFERROR(VLOOKUP(AJ11&amp;AK11,[2]Tabla_Controles!$B$56:$G$65,5,FALSE),"")</f>
        <v>Fuerte</v>
      </c>
      <c r="AM11" s="31">
        <f>IF($AL11="","",IF($AL11="Fuerte",100,IF($AL11="Moderado",50,0)))</f>
        <v>100</v>
      </c>
      <c r="AN11" s="121">
        <f>IFERROR(AVERAGE(AM11:AM17),"")</f>
        <v>64.285714285714292</v>
      </c>
      <c r="AO11" s="87" t="str">
        <f>IF($AN11=100,"Fuerte",IF($AN11&lt;100,"Moderado",IF($AN11&lt;50,"Débil",IF($AN11=0,"",""))))</f>
        <v>Moderado</v>
      </c>
      <c r="AP11" s="124" t="s">
        <v>103</v>
      </c>
      <c r="AQ11" s="91">
        <f>IFERROR(P11-VLOOKUP(AO11&amp;AP11,[2]Tabla_Controles!$B$77:$E$83,4,0),"")</f>
        <v>2</v>
      </c>
      <c r="AR11" s="78" t="str">
        <f>IF($AQ11="","",IF($AQ11=1,"Muy Baja",IF($AQ11=2,"Baja",IF($AQ11=3,"Media",IF($AQ11=4,"Alta",IF($AQ11=5,"Muy Alta","Muy Baja"))))))</f>
        <v>Baja</v>
      </c>
      <c r="AS11" s="78" t="str">
        <f>T11</f>
        <v>Catastrófico</v>
      </c>
      <c r="AT11" s="79"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80" t="s">
        <v>104</v>
      </c>
      <c r="AV11" s="32" t="s">
        <v>105</v>
      </c>
      <c r="AW11" s="33" t="s">
        <v>106</v>
      </c>
      <c r="AX11" s="34" t="s">
        <v>107</v>
      </c>
      <c r="AY11" s="35" t="s">
        <v>95</v>
      </c>
      <c r="AZ11" s="36">
        <v>44834</v>
      </c>
      <c r="BA11" s="37" t="s">
        <v>108</v>
      </c>
      <c r="BB11" s="132" t="s">
        <v>109</v>
      </c>
      <c r="BC11" s="23" t="s">
        <v>91</v>
      </c>
      <c r="BD11" s="38"/>
      <c r="BE11" s="39" t="s">
        <v>110</v>
      </c>
      <c r="BF11" s="40"/>
      <c r="BG11" s="41" t="s">
        <v>105</v>
      </c>
      <c r="BH11" s="38"/>
      <c r="BI11" s="39" t="s">
        <v>110</v>
      </c>
      <c r="BJ11" s="42"/>
      <c r="BK11" s="109" t="s">
        <v>111</v>
      </c>
      <c r="BL11" s="109" t="s">
        <v>112</v>
      </c>
      <c r="BM11" s="75" t="s">
        <v>94</v>
      </c>
    </row>
    <row r="12" spans="1:65" ht="116.1" customHeight="1" x14ac:dyDescent="0.3">
      <c r="A12" s="112"/>
      <c r="B12" s="150">
        <v>1</v>
      </c>
      <c r="C12" s="117"/>
      <c r="D12" s="117"/>
      <c r="E12" s="138" t="s">
        <v>81</v>
      </c>
      <c r="F12" s="138" t="s">
        <v>82</v>
      </c>
      <c r="G12" s="152"/>
      <c r="H12" s="80"/>
      <c r="I12" s="104"/>
      <c r="J12" s="105"/>
      <c r="K12" s="23" t="s">
        <v>113</v>
      </c>
      <c r="L12" s="24" t="s">
        <v>114</v>
      </c>
      <c r="M12" s="136"/>
      <c r="N12" s="105"/>
      <c r="O12" s="100"/>
      <c r="P12" s="94"/>
      <c r="Q12" s="96"/>
      <c r="R12" s="128"/>
      <c r="S12" s="99"/>
      <c r="T12" s="100"/>
      <c r="U12" s="98"/>
      <c r="V12" s="85"/>
      <c r="W12" s="23" t="s">
        <v>115</v>
      </c>
      <c r="X12" s="25" t="s">
        <v>116</v>
      </c>
      <c r="Y12" s="26" t="s">
        <v>117</v>
      </c>
      <c r="Z12" s="26" t="s">
        <v>94</v>
      </c>
      <c r="AA12" s="26" t="s">
        <v>118</v>
      </c>
      <c r="AB12" s="27" t="s">
        <v>96</v>
      </c>
      <c r="AC12" s="27" t="s">
        <v>97</v>
      </c>
      <c r="AD12" s="28" t="s">
        <v>119</v>
      </c>
      <c r="AE12" s="28" t="s">
        <v>99</v>
      </c>
      <c r="AF12" s="28" t="s">
        <v>100</v>
      </c>
      <c r="AG12" s="29" t="s">
        <v>98</v>
      </c>
      <c r="AH12" s="28" t="s">
        <v>101</v>
      </c>
      <c r="AI12" s="30">
        <f t="shared" ref="AI12:AI75" si="1">IF(COUNTBLANK(AB12:AH12)=7,"",IF($AB12="Asignado",15,0)+IF($AC12="Adecuado",15,0)+IF($AD12="Oportuna",15,0)+IF($AE12="Prevenir",15,0)+IF($AE12="Detectar",10,0)+IF($AF12="Confiable",15,0)+IF($AG12="Oportuna",15,0)+IF($AH12="Completa",10,0)+IF($AH12="Incompleta",5,0))</f>
        <v>85</v>
      </c>
      <c r="AJ12" s="30" t="str">
        <f t="shared" si="0"/>
        <v>Débil</v>
      </c>
      <c r="AK12" s="28" t="s">
        <v>120</v>
      </c>
      <c r="AL12" s="30" t="str">
        <f>IFERROR(VLOOKUP(AJ12&amp;AK12,[2]Tabla_Controles!$B$56:$G$65,5,FALSE),"")</f>
        <v>Débil</v>
      </c>
      <c r="AM12" s="31">
        <f t="shared" ref="AM12:AM75" si="2">IF($AL12="","",IF($AL12="Fuerte",100,IF($AL12="Moderado",50,0)))</f>
        <v>0</v>
      </c>
      <c r="AN12" s="122"/>
      <c r="AO12" s="88"/>
      <c r="AP12" s="125"/>
      <c r="AQ12" s="92"/>
      <c r="AR12" s="78"/>
      <c r="AS12" s="78"/>
      <c r="AT12" s="79"/>
      <c r="AU12" s="80"/>
      <c r="AV12" s="32" t="s">
        <v>121</v>
      </c>
      <c r="AW12" s="35" t="s">
        <v>122</v>
      </c>
      <c r="AX12" s="35" t="s">
        <v>123</v>
      </c>
      <c r="AY12" s="35" t="s">
        <v>124</v>
      </c>
      <c r="AZ12" s="43" t="s">
        <v>125</v>
      </c>
      <c r="BA12" s="37" t="s">
        <v>108</v>
      </c>
      <c r="BB12" s="133"/>
      <c r="BC12" s="23" t="s">
        <v>115</v>
      </c>
      <c r="BD12" s="38" t="s">
        <v>126</v>
      </c>
      <c r="BE12" s="40" t="s">
        <v>127</v>
      </c>
      <c r="BF12" s="40" t="s">
        <v>128</v>
      </c>
      <c r="BG12" s="41" t="s">
        <v>121</v>
      </c>
      <c r="BH12" s="38" t="s">
        <v>126</v>
      </c>
      <c r="BI12" s="44" t="s">
        <v>129</v>
      </c>
      <c r="BJ12" s="45" t="s">
        <v>130</v>
      </c>
      <c r="BK12" s="110"/>
      <c r="BL12" s="110"/>
      <c r="BM12" s="76"/>
    </row>
    <row r="13" spans="1:65" ht="89.25" x14ac:dyDescent="0.3">
      <c r="A13" s="112"/>
      <c r="B13" s="150">
        <v>1</v>
      </c>
      <c r="C13" s="117"/>
      <c r="D13" s="117"/>
      <c r="E13" s="138" t="s">
        <v>81</v>
      </c>
      <c r="F13" s="138" t="s">
        <v>82</v>
      </c>
      <c r="G13" s="152"/>
      <c r="H13" s="80"/>
      <c r="I13" s="104"/>
      <c r="J13" s="105"/>
      <c r="K13" s="23" t="s">
        <v>131</v>
      </c>
      <c r="L13" s="24" t="s">
        <v>132</v>
      </c>
      <c r="M13" s="136"/>
      <c r="N13" s="105"/>
      <c r="O13" s="100"/>
      <c r="P13" s="94"/>
      <c r="Q13" s="96"/>
      <c r="R13" s="128"/>
      <c r="S13" s="99"/>
      <c r="T13" s="100"/>
      <c r="U13" s="98"/>
      <c r="V13" s="85"/>
      <c r="W13" s="23" t="s">
        <v>133</v>
      </c>
      <c r="X13" s="25" t="s">
        <v>134</v>
      </c>
      <c r="Y13" s="26" t="s">
        <v>135</v>
      </c>
      <c r="Z13" s="26" t="s">
        <v>136</v>
      </c>
      <c r="AA13" s="26" t="s">
        <v>124</v>
      </c>
      <c r="AB13" s="27" t="s">
        <v>96</v>
      </c>
      <c r="AC13" s="27" t="s">
        <v>97</v>
      </c>
      <c r="AD13" s="28" t="s">
        <v>98</v>
      </c>
      <c r="AE13" s="28" t="s">
        <v>99</v>
      </c>
      <c r="AF13" s="28" t="s">
        <v>100</v>
      </c>
      <c r="AG13" s="29" t="s">
        <v>98</v>
      </c>
      <c r="AH13" s="28" t="s">
        <v>101</v>
      </c>
      <c r="AI13" s="30">
        <f t="shared" si="1"/>
        <v>100</v>
      </c>
      <c r="AJ13" s="30" t="str">
        <f t="shared" si="0"/>
        <v>Fuerte</v>
      </c>
      <c r="AK13" s="28" t="s">
        <v>102</v>
      </c>
      <c r="AL13" s="30" t="str">
        <f>IFERROR(VLOOKUP(AJ13&amp;AK13,[2]Tabla_Controles!$B$56:$G$65,5,FALSE),"")</f>
        <v>Fuerte</v>
      </c>
      <c r="AM13" s="31">
        <f t="shared" si="2"/>
        <v>100</v>
      </c>
      <c r="AN13" s="122"/>
      <c r="AO13" s="88"/>
      <c r="AP13" s="125"/>
      <c r="AQ13" s="92"/>
      <c r="AR13" s="78"/>
      <c r="AS13" s="78"/>
      <c r="AT13" s="79"/>
      <c r="AU13" s="80"/>
      <c r="AV13" s="32" t="s">
        <v>137</v>
      </c>
      <c r="AW13" s="33" t="s">
        <v>94</v>
      </c>
      <c r="AX13" s="35" t="s">
        <v>94</v>
      </c>
      <c r="AY13" s="35" t="s">
        <v>94</v>
      </c>
      <c r="AZ13" s="37" t="s">
        <v>94</v>
      </c>
      <c r="BA13" s="37" t="s">
        <v>94</v>
      </c>
      <c r="BB13" s="133"/>
      <c r="BC13" s="23" t="s">
        <v>133</v>
      </c>
      <c r="BD13" s="38" t="s">
        <v>126</v>
      </c>
      <c r="BE13" s="40" t="s">
        <v>138</v>
      </c>
      <c r="BF13" s="46" t="s">
        <v>139</v>
      </c>
      <c r="BG13" s="41" t="s">
        <v>137</v>
      </c>
      <c r="BH13" s="38"/>
      <c r="BI13" s="42"/>
      <c r="BJ13" s="42"/>
      <c r="BK13" s="110"/>
      <c r="BL13" s="110"/>
      <c r="BM13" s="76"/>
    </row>
    <row r="14" spans="1:65" ht="127.5" x14ac:dyDescent="0.3">
      <c r="A14" s="112"/>
      <c r="B14" s="150">
        <v>1</v>
      </c>
      <c r="C14" s="117"/>
      <c r="D14" s="117"/>
      <c r="E14" s="138" t="s">
        <v>81</v>
      </c>
      <c r="F14" s="138" t="s">
        <v>82</v>
      </c>
      <c r="G14" s="152"/>
      <c r="H14" s="80"/>
      <c r="I14" s="104"/>
      <c r="J14" s="105"/>
      <c r="K14" s="23" t="s">
        <v>140</v>
      </c>
      <c r="L14" s="24" t="s">
        <v>141</v>
      </c>
      <c r="M14" s="136"/>
      <c r="N14" s="105"/>
      <c r="O14" s="100"/>
      <c r="P14" s="94"/>
      <c r="Q14" s="96"/>
      <c r="R14" s="128"/>
      <c r="S14" s="99"/>
      <c r="T14" s="100"/>
      <c r="U14" s="98"/>
      <c r="V14" s="85"/>
      <c r="W14" s="23" t="s">
        <v>142</v>
      </c>
      <c r="X14" s="47" t="s">
        <v>143</v>
      </c>
      <c r="Y14" s="26" t="s">
        <v>144</v>
      </c>
      <c r="Z14" s="26" t="s">
        <v>145</v>
      </c>
      <c r="AA14" s="26" t="s">
        <v>146</v>
      </c>
      <c r="AB14" s="27" t="s">
        <v>96</v>
      </c>
      <c r="AC14" s="27" t="s">
        <v>97</v>
      </c>
      <c r="AD14" s="28" t="s">
        <v>98</v>
      </c>
      <c r="AE14" s="28" t="s">
        <v>99</v>
      </c>
      <c r="AF14" s="28" t="s">
        <v>100</v>
      </c>
      <c r="AG14" s="29" t="s">
        <v>98</v>
      </c>
      <c r="AH14" s="28" t="s">
        <v>101</v>
      </c>
      <c r="AI14" s="30">
        <f t="shared" si="1"/>
        <v>100</v>
      </c>
      <c r="AJ14" s="30" t="str">
        <f t="shared" si="0"/>
        <v>Fuerte</v>
      </c>
      <c r="AK14" s="28" t="s">
        <v>102</v>
      </c>
      <c r="AL14" s="30" t="str">
        <f>IFERROR(VLOOKUP(AJ14&amp;AK14,[2]Tabla_Controles!$B$56:$G$65,5,FALSE),"")</f>
        <v>Fuerte</v>
      </c>
      <c r="AM14" s="31">
        <f t="shared" si="2"/>
        <v>100</v>
      </c>
      <c r="AN14" s="122"/>
      <c r="AO14" s="88"/>
      <c r="AP14" s="125"/>
      <c r="AQ14" s="92"/>
      <c r="AR14" s="78"/>
      <c r="AS14" s="78"/>
      <c r="AT14" s="79"/>
      <c r="AU14" s="80"/>
      <c r="AV14" s="32" t="s">
        <v>147</v>
      </c>
      <c r="AW14" s="35" t="s">
        <v>94</v>
      </c>
      <c r="AX14" s="35" t="s">
        <v>94</v>
      </c>
      <c r="AY14" s="35" t="s">
        <v>94</v>
      </c>
      <c r="AZ14" s="37" t="s">
        <v>94</v>
      </c>
      <c r="BA14" s="37" t="s">
        <v>94</v>
      </c>
      <c r="BB14" s="133"/>
      <c r="BC14" s="23" t="s">
        <v>142</v>
      </c>
      <c r="BD14" s="38" t="s">
        <v>126</v>
      </c>
      <c r="BE14" s="40" t="s">
        <v>148</v>
      </c>
      <c r="BF14" s="40" t="s">
        <v>149</v>
      </c>
      <c r="BG14" s="41" t="s">
        <v>147</v>
      </c>
      <c r="BH14" s="38"/>
      <c r="BI14" s="42"/>
      <c r="BJ14" s="42"/>
      <c r="BK14" s="110"/>
      <c r="BL14" s="110"/>
      <c r="BM14" s="76"/>
    </row>
    <row r="15" spans="1:65" ht="409.5" x14ac:dyDescent="0.3">
      <c r="A15" s="112"/>
      <c r="B15" s="150">
        <v>1</v>
      </c>
      <c r="C15" s="117"/>
      <c r="D15" s="117"/>
      <c r="E15" s="138" t="s">
        <v>81</v>
      </c>
      <c r="F15" s="138" t="s">
        <v>82</v>
      </c>
      <c r="G15" s="152"/>
      <c r="H15" s="80"/>
      <c r="I15" s="104"/>
      <c r="J15" s="105"/>
      <c r="K15" s="23" t="s">
        <v>150</v>
      </c>
      <c r="L15" s="24" t="s">
        <v>151</v>
      </c>
      <c r="M15" s="136"/>
      <c r="N15" s="105"/>
      <c r="O15" s="100"/>
      <c r="P15" s="94"/>
      <c r="Q15" s="96"/>
      <c r="R15" s="128"/>
      <c r="S15" s="99"/>
      <c r="T15" s="100"/>
      <c r="U15" s="98"/>
      <c r="V15" s="85"/>
      <c r="W15" s="23" t="s">
        <v>152</v>
      </c>
      <c r="X15" s="25" t="s">
        <v>153</v>
      </c>
      <c r="Y15" s="26" t="s">
        <v>154</v>
      </c>
      <c r="Z15" s="26" t="s">
        <v>155</v>
      </c>
      <c r="AA15" s="26" t="s">
        <v>118</v>
      </c>
      <c r="AB15" s="27" t="s">
        <v>96</v>
      </c>
      <c r="AC15" s="27" t="s">
        <v>97</v>
      </c>
      <c r="AD15" s="28" t="s">
        <v>98</v>
      </c>
      <c r="AE15" s="28" t="s">
        <v>156</v>
      </c>
      <c r="AF15" s="28" t="s">
        <v>100</v>
      </c>
      <c r="AG15" s="29" t="s">
        <v>98</v>
      </c>
      <c r="AH15" s="28" t="s">
        <v>101</v>
      </c>
      <c r="AI15" s="30">
        <f t="shared" si="1"/>
        <v>95</v>
      </c>
      <c r="AJ15" s="30" t="str">
        <f t="shared" si="0"/>
        <v>Moderado</v>
      </c>
      <c r="AK15" s="28" t="s">
        <v>102</v>
      </c>
      <c r="AL15" s="30" t="str">
        <f>IFERROR(VLOOKUP(AJ15&amp;AK15,[2]Tabla_Controles!$B$56:$G$65,5,FALSE),"")</f>
        <v>Moderado</v>
      </c>
      <c r="AM15" s="31">
        <f t="shared" si="2"/>
        <v>50</v>
      </c>
      <c r="AN15" s="122"/>
      <c r="AO15" s="88"/>
      <c r="AP15" s="125"/>
      <c r="AQ15" s="92"/>
      <c r="AR15" s="78"/>
      <c r="AS15" s="78"/>
      <c r="AT15" s="79"/>
      <c r="AU15" s="80"/>
      <c r="AV15" s="32" t="s">
        <v>157</v>
      </c>
      <c r="AW15" s="33" t="s">
        <v>158</v>
      </c>
      <c r="AX15" s="35" t="s">
        <v>159</v>
      </c>
      <c r="AY15" s="35" t="s">
        <v>160</v>
      </c>
      <c r="AZ15" s="43" t="s">
        <v>125</v>
      </c>
      <c r="BA15" s="37" t="s">
        <v>108</v>
      </c>
      <c r="BB15" s="133"/>
      <c r="BC15" s="23" t="s">
        <v>152</v>
      </c>
      <c r="BD15" s="38" t="s">
        <v>126</v>
      </c>
      <c r="BE15" s="40" t="s">
        <v>161</v>
      </c>
      <c r="BF15" s="40" t="s">
        <v>162</v>
      </c>
      <c r="BG15" s="41" t="s">
        <v>157</v>
      </c>
      <c r="BH15" s="38" t="s">
        <v>126</v>
      </c>
      <c r="BI15" s="42" t="s">
        <v>163</v>
      </c>
      <c r="BJ15" s="48" t="s">
        <v>164</v>
      </c>
      <c r="BK15" s="110"/>
      <c r="BL15" s="110"/>
      <c r="BM15" s="76"/>
    </row>
    <row r="16" spans="1:65" ht="102" x14ac:dyDescent="0.3">
      <c r="A16" s="112"/>
      <c r="B16" s="150">
        <v>1</v>
      </c>
      <c r="C16" s="117"/>
      <c r="D16" s="117"/>
      <c r="E16" s="138" t="s">
        <v>81</v>
      </c>
      <c r="F16" s="138" t="s">
        <v>82</v>
      </c>
      <c r="G16" s="152"/>
      <c r="H16" s="80"/>
      <c r="I16" s="104"/>
      <c r="J16" s="105"/>
      <c r="K16" s="23" t="s">
        <v>165</v>
      </c>
      <c r="L16" s="24" t="s">
        <v>166</v>
      </c>
      <c r="M16" s="136"/>
      <c r="N16" s="105"/>
      <c r="O16" s="100"/>
      <c r="P16" s="94"/>
      <c r="Q16" s="96"/>
      <c r="R16" s="128"/>
      <c r="S16" s="99"/>
      <c r="T16" s="100"/>
      <c r="U16" s="98"/>
      <c r="V16" s="85"/>
      <c r="W16" s="23" t="s">
        <v>167</v>
      </c>
      <c r="X16" s="25" t="s">
        <v>168</v>
      </c>
      <c r="Y16" s="26" t="s">
        <v>169</v>
      </c>
      <c r="Z16" s="26" t="s">
        <v>170</v>
      </c>
      <c r="AA16" s="26" t="s">
        <v>95</v>
      </c>
      <c r="AB16" s="27" t="s">
        <v>96</v>
      </c>
      <c r="AC16" s="27" t="s">
        <v>97</v>
      </c>
      <c r="AD16" s="28" t="s">
        <v>98</v>
      </c>
      <c r="AE16" s="28" t="s">
        <v>156</v>
      </c>
      <c r="AF16" s="28" t="s">
        <v>100</v>
      </c>
      <c r="AG16" s="29" t="s">
        <v>98</v>
      </c>
      <c r="AH16" s="28" t="s">
        <v>101</v>
      </c>
      <c r="AI16" s="30">
        <f t="shared" si="1"/>
        <v>95</v>
      </c>
      <c r="AJ16" s="30" t="str">
        <f t="shared" si="0"/>
        <v>Moderado</v>
      </c>
      <c r="AK16" s="28" t="s">
        <v>102</v>
      </c>
      <c r="AL16" s="30" t="str">
        <f>IFERROR(VLOOKUP(AJ16&amp;AK16,[2]Tabla_Controles!$B$56:$G$65,5,FALSE),"")</f>
        <v>Moderado</v>
      </c>
      <c r="AM16" s="31">
        <f t="shared" si="2"/>
        <v>50</v>
      </c>
      <c r="AN16" s="122"/>
      <c r="AO16" s="88"/>
      <c r="AP16" s="125"/>
      <c r="AQ16" s="92"/>
      <c r="AR16" s="78"/>
      <c r="AS16" s="78"/>
      <c r="AT16" s="79"/>
      <c r="AU16" s="80"/>
      <c r="AV16" s="32" t="s">
        <v>171</v>
      </c>
      <c r="AW16" s="49" t="s">
        <v>172</v>
      </c>
      <c r="AX16" s="34" t="s">
        <v>173</v>
      </c>
      <c r="AY16" s="34" t="s">
        <v>95</v>
      </c>
      <c r="AZ16" s="50">
        <v>44742</v>
      </c>
      <c r="BA16" s="50">
        <v>44757</v>
      </c>
      <c r="BB16" s="133"/>
      <c r="BC16" s="23" t="s">
        <v>167</v>
      </c>
      <c r="BD16" s="38"/>
      <c r="BE16" s="40" t="s">
        <v>174</v>
      </c>
      <c r="BF16" s="40"/>
      <c r="BG16" s="41" t="s">
        <v>171</v>
      </c>
      <c r="BH16" s="38"/>
      <c r="BI16" s="40" t="s">
        <v>174</v>
      </c>
      <c r="BJ16" s="42"/>
      <c r="BK16" s="110"/>
      <c r="BL16" s="110"/>
      <c r="BM16" s="76"/>
    </row>
    <row r="17" spans="1:65" ht="258" x14ac:dyDescent="0.3">
      <c r="A17" s="112"/>
      <c r="B17" s="150">
        <v>1</v>
      </c>
      <c r="C17" s="117"/>
      <c r="D17" s="117"/>
      <c r="E17" s="138" t="s">
        <v>81</v>
      </c>
      <c r="F17" s="138" t="s">
        <v>82</v>
      </c>
      <c r="G17" s="152"/>
      <c r="H17" s="80"/>
      <c r="I17" s="104"/>
      <c r="J17" s="105"/>
      <c r="K17" s="23" t="s">
        <v>175</v>
      </c>
      <c r="L17" s="24" t="s">
        <v>176</v>
      </c>
      <c r="M17" s="137"/>
      <c r="N17" s="105"/>
      <c r="O17" s="100"/>
      <c r="P17" s="94"/>
      <c r="Q17" s="97"/>
      <c r="R17" s="129"/>
      <c r="S17" s="99"/>
      <c r="T17" s="100"/>
      <c r="U17" s="98"/>
      <c r="V17" s="85"/>
      <c r="W17" s="23" t="s">
        <v>177</v>
      </c>
      <c r="X17" s="25" t="s">
        <v>178</v>
      </c>
      <c r="Y17" s="26" t="s">
        <v>179</v>
      </c>
      <c r="Z17" s="26" t="s">
        <v>180</v>
      </c>
      <c r="AA17" s="26" t="s">
        <v>181</v>
      </c>
      <c r="AB17" s="27" t="s">
        <v>96</v>
      </c>
      <c r="AC17" s="27" t="s">
        <v>97</v>
      </c>
      <c r="AD17" s="28" t="s">
        <v>98</v>
      </c>
      <c r="AE17" s="28" t="s">
        <v>156</v>
      </c>
      <c r="AF17" s="28" t="s">
        <v>100</v>
      </c>
      <c r="AG17" s="29" t="s">
        <v>98</v>
      </c>
      <c r="AH17" s="28" t="s">
        <v>101</v>
      </c>
      <c r="AI17" s="30">
        <f t="shared" si="1"/>
        <v>95</v>
      </c>
      <c r="AJ17" s="30" t="str">
        <f t="shared" si="0"/>
        <v>Moderado</v>
      </c>
      <c r="AK17" s="28" t="s">
        <v>102</v>
      </c>
      <c r="AL17" s="30" t="str">
        <f>IFERROR(VLOOKUP(AJ17&amp;AK17,[2]Tabla_Controles!$B$56:$G$65,5,FALSE),"")</f>
        <v>Moderado</v>
      </c>
      <c r="AM17" s="31">
        <f t="shared" si="2"/>
        <v>50</v>
      </c>
      <c r="AN17" s="123"/>
      <c r="AO17" s="89"/>
      <c r="AP17" s="126"/>
      <c r="AQ17" s="93"/>
      <c r="AR17" s="78"/>
      <c r="AS17" s="78"/>
      <c r="AT17" s="79"/>
      <c r="AU17" s="80"/>
      <c r="AV17" s="32" t="s">
        <v>182</v>
      </c>
      <c r="AW17" s="49" t="s">
        <v>183</v>
      </c>
      <c r="AX17" s="51" t="s">
        <v>184</v>
      </c>
      <c r="AY17" s="51" t="s">
        <v>181</v>
      </c>
      <c r="AZ17" s="52" t="s">
        <v>185</v>
      </c>
      <c r="BA17" s="52" t="s">
        <v>186</v>
      </c>
      <c r="BB17" s="134"/>
      <c r="BC17" s="23" t="s">
        <v>177</v>
      </c>
      <c r="BD17" s="38" t="s">
        <v>126</v>
      </c>
      <c r="BE17" s="53" t="s">
        <v>187</v>
      </c>
      <c r="BF17" s="53" t="s">
        <v>188</v>
      </c>
      <c r="BG17" s="41" t="s">
        <v>182</v>
      </c>
      <c r="BH17" s="38" t="s">
        <v>126</v>
      </c>
      <c r="BI17" s="54" t="s">
        <v>189</v>
      </c>
      <c r="BJ17" s="54" t="s">
        <v>190</v>
      </c>
      <c r="BK17" s="111"/>
      <c r="BL17" s="111"/>
      <c r="BM17" s="77"/>
    </row>
    <row r="18" spans="1:65" ht="77.099999999999994" customHeight="1" x14ac:dyDescent="0.3">
      <c r="A18" s="112" t="str">
        <f>C18&amp;COUNTIF($C$9:C18,C18)</f>
        <v>Corrupción2</v>
      </c>
      <c r="B18" s="150">
        <v>3</v>
      </c>
      <c r="C18" s="117" t="s">
        <v>79</v>
      </c>
      <c r="D18" s="117" t="s">
        <v>80</v>
      </c>
      <c r="E18" s="138" t="s">
        <v>81</v>
      </c>
      <c r="F18" s="138" t="s">
        <v>82</v>
      </c>
      <c r="G18" s="152" t="s">
        <v>83</v>
      </c>
      <c r="H18" s="80" t="s">
        <v>84</v>
      </c>
      <c r="I18" s="104" t="str">
        <f>"Posibilidad de recibir o solicitar cualquier dádiva o beneficio a nombre propio o de terceros, con el fin de "&amp;J18</f>
        <v>Posibilidad de recibir o solicitar cualquier dádiva o beneficio a nombre propio o de terceros, con el fin de dar y/o recibir favores o un trato especial a clientes, amigos o conocidos (Amiguismo y clientelismo).</v>
      </c>
      <c r="J18" s="105" t="s">
        <v>191</v>
      </c>
      <c r="K18" s="23" t="s">
        <v>86</v>
      </c>
      <c r="L18" s="24" t="s">
        <v>192</v>
      </c>
      <c r="M18" s="135" t="s">
        <v>88</v>
      </c>
      <c r="N18" s="105" t="s">
        <v>89</v>
      </c>
      <c r="O18" s="100" t="str">
        <f>IF(N18="","",IF(OR($N18=[2]Tabla_Probabilidad!$D$20,$N18=[2]Tabla_Probabilidad!$J$20),"Muy Baja",IF(OR($N18=[2]Tabla_Probabilidad!$E$20,$N18=[2]Tabla_Probabilidad!$K$20),"Baja",IF(OR($N18=[2]Tabla_Probabilidad!$F$20,$N18=[2]Tabla_Probabilidad!$L$20),"Media",IF(OR($N18=[2]Tabla_Probabilidad!$G$20,$N18=[2]Tabla_Probabilidad!$M$20),"Alta",IF(OR($N18=[2]Tabla_Probabilidad!$H$20,$N18=[2]Tabla_Probabilidad!$N$20),"Muy Alta"))))))</f>
        <v>Media</v>
      </c>
      <c r="P18" s="94">
        <f>IF(O18="Muy Baja",1,IF(O18="Baja",2,IF(O18="Media",3,IF(O18="Alta",4,IF(O18="Muy Alta",5,"")))))</f>
        <v>3</v>
      </c>
      <c r="Q18" s="95" t="str">
        <f>IFERROR(IF($C18="Corrupción",HYPERLINK("#"&amp;"Impacto_Riesgos!C"&amp;MATCH($B18,[2]Impacto_Riesgos!$B$10:$B$138,0)+9,"Calcula el impacto aquí"),"")," ")</f>
        <v>Calcula el impacto aquí</v>
      </c>
      <c r="R18" s="127">
        <f>IFERROR(VLOOKUP(A18,[2]Impacto_Riesgos!$A$8:$W$138,23,),"NA")</f>
        <v>15</v>
      </c>
      <c r="S18" s="99" t="s">
        <v>90</v>
      </c>
      <c r="T18" s="100" t="str">
        <f>IF($S18='[2]Tabla Impacto'!$F$10,"Moderado",IF($S18='[2]Tabla Impacto'!$G$10,"Mayor",IF($S18='[2]Tabla Impacto'!$H$10,"Catastrófico","")))</f>
        <v>Catastrófico</v>
      </c>
      <c r="U18" s="98">
        <f>IF(T18="Leve",1,IF(T18="Menor",2,IF(T18="Moderado",3,IF(T18="Mayor",4,IF(T18="Catastrófico",5,"")))))</f>
        <v>5</v>
      </c>
      <c r="V18" s="85"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23" t="s">
        <v>91</v>
      </c>
      <c r="X18" s="25" t="s">
        <v>193</v>
      </c>
      <c r="Y18" s="26" t="s">
        <v>194</v>
      </c>
      <c r="Z18" s="26" t="s">
        <v>94</v>
      </c>
      <c r="AA18" s="26" t="s">
        <v>195</v>
      </c>
      <c r="AB18" s="27" t="s">
        <v>96</v>
      </c>
      <c r="AC18" s="27" t="s">
        <v>97</v>
      </c>
      <c r="AD18" s="28" t="s">
        <v>98</v>
      </c>
      <c r="AE18" s="28" t="s">
        <v>156</v>
      </c>
      <c r="AF18" s="28" t="s">
        <v>100</v>
      </c>
      <c r="AG18" s="29" t="s">
        <v>98</v>
      </c>
      <c r="AH18" s="28" t="s">
        <v>101</v>
      </c>
      <c r="AI18" s="30">
        <f t="shared" si="1"/>
        <v>95</v>
      </c>
      <c r="AJ18" s="30" t="str">
        <f t="shared" si="0"/>
        <v>Moderado</v>
      </c>
      <c r="AK18" s="28" t="s">
        <v>102</v>
      </c>
      <c r="AL18" s="30" t="str">
        <f>IFERROR(VLOOKUP(AJ18&amp;AK18,[2]Tabla_Controles!$B$56:$G$65,5,FALSE),"")</f>
        <v>Moderado</v>
      </c>
      <c r="AM18" s="31">
        <f t="shared" si="2"/>
        <v>50</v>
      </c>
      <c r="AN18" s="121">
        <f>IFERROR(AVERAGE(AM18:AM24),"")</f>
        <v>62.5</v>
      </c>
      <c r="AO18" s="87" t="str">
        <f>IF($AN18=100,"Fuerte",IF($AN18&lt;100,"Moderado",IF($AN18&lt;50,"Débil",IF($AN18=0,"",""))))</f>
        <v>Moderado</v>
      </c>
      <c r="AP18" s="124" t="s">
        <v>103</v>
      </c>
      <c r="AQ18" s="91">
        <f>IFERROR(P18-VLOOKUP(AO18&amp;AP18,[2]Tabla_Controles!$B$77:$E$83,4,0),"")</f>
        <v>2</v>
      </c>
      <c r="AR18" s="78" t="str">
        <f>IF($AQ18="","",IF($AQ18=1,"Muy Baja",IF($AQ18=2,"Baja",IF($AQ18=3,"Media",IF($AQ18=4,"Alta",IF($AQ18=5,"Muy Alta","Muy Baja"))))))</f>
        <v>Baja</v>
      </c>
      <c r="AS18" s="78" t="str">
        <f>T18</f>
        <v>Catastrófico</v>
      </c>
      <c r="AT18" s="79"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80" t="s">
        <v>104</v>
      </c>
      <c r="AV18" s="32" t="s">
        <v>105</v>
      </c>
      <c r="AW18" s="49" t="s">
        <v>94</v>
      </c>
      <c r="AX18" s="49" t="s">
        <v>94</v>
      </c>
      <c r="AY18" s="49" t="s">
        <v>94</v>
      </c>
      <c r="AZ18" s="50" t="s">
        <v>94</v>
      </c>
      <c r="BA18" s="50" t="s">
        <v>94</v>
      </c>
      <c r="BB18" s="132" t="s">
        <v>109</v>
      </c>
      <c r="BC18" s="23" t="s">
        <v>91</v>
      </c>
      <c r="BD18" s="38" t="s">
        <v>126</v>
      </c>
      <c r="BE18" s="55" t="s">
        <v>196</v>
      </c>
      <c r="BF18" s="55" t="s">
        <v>197</v>
      </c>
      <c r="BG18" s="41" t="s">
        <v>105</v>
      </c>
      <c r="BH18" s="38"/>
      <c r="BI18" s="56"/>
      <c r="BJ18" s="57"/>
      <c r="BK18" s="109" t="s">
        <v>111</v>
      </c>
      <c r="BL18" s="109" t="s">
        <v>112</v>
      </c>
      <c r="BM18" s="75" t="s">
        <v>94</v>
      </c>
    </row>
    <row r="19" spans="1:65" ht="102" x14ac:dyDescent="0.3">
      <c r="A19" s="112"/>
      <c r="B19" s="150">
        <v>3</v>
      </c>
      <c r="C19" s="117"/>
      <c r="D19" s="117"/>
      <c r="E19" s="138" t="s">
        <v>81</v>
      </c>
      <c r="F19" s="138" t="s">
        <v>82</v>
      </c>
      <c r="G19" s="152"/>
      <c r="H19" s="80"/>
      <c r="I19" s="104"/>
      <c r="J19" s="105"/>
      <c r="K19" s="23" t="s">
        <v>113</v>
      </c>
      <c r="L19" s="24" t="s">
        <v>198</v>
      </c>
      <c r="M19" s="136"/>
      <c r="N19" s="105"/>
      <c r="O19" s="100"/>
      <c r="P19" s="94"/>
      <c r="Q19" s="96"/>
      <c r="R19" s="128"/>
      <c r="S19" s="99"/>
      <c r="T19" s="100"/>
      <c r="U19" s="98"/>
      <c r="V19" s="85"/>
      <c r="W19" s="23" t="s">
        <v>115</v>
      </c>
      <c r="X19" s="25" t="s">
        <v>199</v>
      </c>
      <c r="Y19" s="26" t="s">
        <v>200</v>
      </c>
      <c r="Z19" s="26" t="s">
        <v>94</v>
      </c>
      <c r="AA19" s="26" t="s">
        <v>201</v>
      </c>
      <c r="AB19" s="27" t="s">
        <v>96</v>
      </c>
      <c r="AC19" s="27" t="s">
        <v>97</v>
      </c>
      <c r="AD19" s="28" t="s">
        <v>98</v>
      </c>
      <c r="AE19" s="28" t="s">
        <v>99</v>
      </c>
      <c r="AF19" s="28" t="s">
        <v>100</v>
      </c>
      <c r="AG19" s="29" t="s">
        <v>98</v>
      </c>
      <c r="AH19" s="28" t="s">
        <v>101</v>
      </c>
      <c r="AI19" s="30">
        <f t="shared" si="1"/>
        <v>100</v>
      </c>
      <c r="AJ19" s="30" t="str">
        <f t="shared" si="0"/>
        <v>Fuerte</v>
      </c>
      <c r="AK19" s="28" t="s">
        <v>102</v>
      </c>
      <c r="AL19" s="30" t="str">
        <f>IFERROR(VLOOKUP(AJ19&amp;AK19,[2]Tabla_Controles!$B$56:$G$65,5,FALSE),"")</f>
        <v>Fuerte</v>
      </c>
      <c r="AM19" s="31">
        <f t="shared" si="2"/>
        <v>100</v>
      </c>
      <c r="AN19" s="122"/>
      <c r="AO19" s="88"/>
      <c r="AP19" s="125"/>
      <c r="AQ19" s="92"/>
      <c r="AR19" s="78"/>
      <c r="AS19" s="78"/>
      <c r="AT19" s="79"/>
      <c r="AU19" s="80"/>
      <c r="AV19" s="32" t="s">
        <v>121</v>
      </c>
      <c r="AW19" s="49" t="s">
        <v>202</v>
      </c>
      <c r="AX19" s="49" t="s">
        <v>203</v>
      </c>
      <c r="AY19" s="49" t="s">
        <v>204</v>
      </c>
      <c r="AZ19" s="50">
        <v>44651</v>
      </c>
      <c r="BA19" s="50">
        <v>44666</v>
      </c>
      <c r="BB19" s="133"/>
      <c r="BC19" s="23" t="s">
        <v>115</v>
      </c>
      <c r="BD19" s="38" t="s">
        <v>126</v>
      </c>
      <c r="BE19" s="55" t="s">
        <v>205</v>
      </c>
      <c r="BF19" s="40"/>
      <c r="BG19" s="41" t="s">
        <v>121</v>
      </c>
      <c r="BH19" s="38"/>
      <c r="BI19" s="42" t="s">
        <v>206</v>
      </c>
      <c r="BJ19" s="42"/>
      <c r="BK19" s="110"/>
      <c r="BL19" s="110"/>
      <c r="BM19" s="76"/>
    </row>
    <row r="20" spans="1:65" ht="93.95" customHeight="1" x14ac:dyDescent="0.3">
      <c r="A20" s="112"/>
      <c r="B20" s="150">
        <v>3</v>
      </c>
      <c r="C20" s="117"/>
      <c r="D20" s="117"/>
      <c r="E20" s="138" t="s">
        <v>81</v>
      </c>
      <c r="F20" s="138" t="s">
        <v>82</v>
      </c>
      <c r="G20" s="152"/>
      <c r="H20" s="80"/>
      <c r="I20" s="104"/>
      <c r="J20" s="105"/>
      <c r="K20" s="23" t="s">
        <v>131</v>
      </c>
      <c r="L20" s="24" t="s">
        <v>207</v>
      </c>
      <c r="M20" s="136"/>
      <c r="N20" s="105"/>
      <c r="O20" s="100"/>
      <c r="P20" s="94"/>
      <c r="Q20" s="96"/>
      <c r="R20" s="128"/>
      <c r="S20" s="99"/>
      <c r="T20" s="100"/>
      <c r="U20" s="98"/>
      <c r="V20" s="85"/>
      <c r="W20" s="23" t="s">
        <v>133</v>
      </c>
      <c r="X20" s="25" t="s">
        <v>178</v>
      </c>
      <c r="Y20" s="26" t="s">
        <v>179</v>
      </c>
      <c r="Z20" s="26" t="s">
        <v>180</v>
      </c>
      <c r="AA20" s="26" t="s">
        <v>181</v>
      </c>
      <c r="AB20" s="27" t="s">
        <v>96</v>
      </c>
      <c r="AC20" s="27" t="s">
        <v>97</v>
      </c>
      <c r="AD20" s="28" t="s">
        <v>98</v>
      </c>
      <c r="AE20" s="28" t="s">
        <v>156</v>
      </c>
      <c r="AF20" s="28" t="s">
        <v>100</v>
      </c>
      <c r="AG20" s="29" t="s">
        <v>98</v>
      </c>
      <c r="AH20" s="28" t="s">
        <v>101</v>
      </c>
      <c r="AI20" s="30">
        <f t="shared" si="1"/>
        <v>95</v>
      </c>
      <c r="AJ20" s="30" t="str">
        <f t="shared" si="0"/>
        <v>Moderado</v>
      </c>
      <c r="AK20" s="28" t="s">
        <v>102</v>
      </c>
      <c r="AL20" s="30" t="str">
        <f>IFERROR(VLOOKUP(AJ20&amp;AK20,[2]Tabla_Controles!$B$56:$G$65,5,FALSE),"")</f>
        <v>Moderado</v>
      </c>
      <c r="AM20" s="31">
        <f t="shared" si="2"/>
        <v>50</v>
      </c>
      <c r="AN20" s="122"/>
      <c r="AO20" s="88"/>
      <c r="AP20" s="125"/>
      <c r="AQ20" s="92"/>
      <c r="AR20" s="78"/>
      <c r="AS20" s="78"/>
      <c r="AT20" s="79"/>
      <c r="AU20" s="80"/>
      <c r="AV20" s="32" t="s">
        <v>137</v>
      </c>
      <c r="AW20" s="49" t="s">
        <v>183</v>
      </c>
      <c r="AX20" s="51" t="s">
        <v>184</v>
      </c>
      <c r="AY20" s="51" t="s">
        <v>181</v>
      </c>
      <c r="AZ20" s="52" t="s">
        <v>185</v>
      </c>
      <c r="BA20" s="52" t="s">
        <v>186</v>
      </c>
      <c r="BB20" s="133"/>
      <c r="BC20" s="23" t="s">
        <v>133</v>
      </c>
      <c r="BD20" s="38" t="s">
        <v>126</v>
      </c>
      <c r="BE20" s="53" t="s">
        <v>208</v>
      </c>
      <c r="BF20" s="53" t="s">
        <v>209</v>
      </c>
      <c r="BG20" s="41" t="s">
        <v>137</v>
      </c>
      <c r="BH20" s="38" t="s">
        <v>126</v>
      </c>
      <c r="BI20" s="54" t="s">
        <v>189</v>
      </c>
      <c r="BJ20" s="54" t="s">
        <v>190</v>
      </c>
      <c r="BK20" s="110"/>
      <c r="BL20" s="110"/>
      <c r="BM20" s="76"/>
    </row>
    <row r="21" spans="1:65" ht="92.1" customHeight="1" x14ac:dyDescent="0.3">
      <c r="A21" s="112"/>
      <c r="B21" s="150">
        <v>3</v>
      </c>
      <c r="C21" s="117"/>
      <c r="D21" s="117"/>
      <c r="E21" s="138" t="s">
        <v>81</v>
      </c>
      <c r="F21" s="138" t="s">
        <v>82</v>
      </c>
      <c r="G21" s="152"/>
      <c r="H21" s="80"/>
      <c r="I21" s="104"/>
      <c r="J21" s="105"/>
      <c r="K21" s="23" t="s">
        <v>140</v>
      </c>
      <c r="L21" s="24" t="s">
        <v>210</v>
      </c>
      <c r="M21" s="136"/>
      <c r="N21" s="105"/>
      <c r="O21" s="100"/>
      <c r="P21" s="94"/>
      <c r="Q21" s="96"/>
      <c r="R21" s="128"/>
      <c r="S21" s="99"/>
      <c r="T21" s="100"/>
      <c r="U21" s="98"/>
      <c r="V21" s="85"/>
      <c r="W21" s="23" t="s">
        <v>142</v>
      </c>
      <c r="X21" s="25" t="s">
        <v>211</v>
      </c>
      <c r="Y21" s="26" t="s">
        <v>212</v>
      </c>
      <c r="Z21" s="26" t="s">
        <v>213</v>
      </c>
      <c r="AA21" s="26" t="s">
        <v>118</v>
      </c>
      <c r="AB21" s="27" t="s">
        <v>96</v>
      </c>
      <c r="AC21" s="27" t="s">
        <v>97</v>
      </c>
      <c r="AD21" s="28" t="s">
        <v>98</v>
      </c>
      <c r="AE21" s="28" t="s">
        <v>156</v>
      </c>
      <c r="AF21" s="28" t="s">
        <v>100</v>
      </c>
      <c r="AG21" s="29" t="s">
        <v>98</v>
      </c>
      <c r="AH21" s="28" t="s">
        <v>101</v>
      </c>
      <c r="AI21" s="30">
        <f t="shared" si="1"/>
        <v>95</v>
      </c>
      <c r="AJ21" s="30" t="str">
        <f t="shared" si="0"/>
        <v>Moderado</v>
      </c>
      <c r="AK21" s="28" t="s">
        <v>102</v>
      </c>
      <c r="AL21" s="30" t="str">
        <f>IFERROR(VLOOKUP(AJ21&amp;AK21,[2]Tabla_Controles!$B$56:$G$65,5,FALSE),"")</f>
        <v>Moderado</v>
      </c>
      <c r="AM21" s="31">
        <f t="shared" si="2"/>
        <v>50</v>
      </c>
      <c r="AN21" s="122"/>
      <c r="AO21" s="88"/>
      <c r="AP21" s="125"/>
      <c r="AQ21" s="92"/>
      <c r="AR21" s="78"/>
      <c r="AS21" s="78"/>
      <c r="AT21" s="79"/>
      <c r="AU21" s="80"/>
      <c r="AV21" s="32" t="s">
        <v>147</v>
      </c>
      <c r="AW21" s="49" t="s">
        <v>214</v>
      </c>
      <c r="AX21" s="49" t="s">
        <v>215</v>
      </c>
      <c r="AY21" s="49" t="s">
        <v>216</v>
      </c>
      <c r="AZ21" s="52" t="s">
        <v>125</v>
      </c>
      <c r="BA21" s="37" t="s">
        <v>108</v>
      </c>
      <c r="BB21" s="133"/>
      <c r="BC21" s="23" t="s">
        <v>142</v>
      </c>
      <c r="BD21" s="38" t="s">
        <v>126</v>
      </c>
      <c r="BE21" s="40" t="s">
        <v>217</v>
      </c>
      <c r="BF21" s="55" t="s">
        <v>218</v>
      </c>
      <c r="BG21" s="41" t="s">
        <v>147</v>
      </c>
      <c r="BH21" s="38" t="s">
        <v>126</v>
      </c>
      <c r="BI21" s="25" t="s">
        <v>219</v>
      </c>
      <c r="BJ21" s="25" t="s">
        <v>220</v>
      </c>
      <c r="BK21" s="110"/>
      <c r="BL21" s="110"/>
      <c r="BM21" s="76"/>
    </row>
    <row r="22" spans="1:65" ht="108" hidden="1" customHeight="1" x14ac:dyDescent="0.3">
      <c r="A22" s="112"/>
      <c r="B22" s="150">
        <v>3</v>
      </c>
      <c r="C22" s="117"/>
      <c r="D22" s="117"/>
      <c r="E22" s="138" t="s">
        <v>81</v>
      </c>
      <c r="F22" s="138" t="s">
        <v>82</v>
      </c>
      <c r="G22" s="152"/>
      <c r="H22" s="80"/>
      <c r="I22" s="104"/>
      <c r="J22" s="105"/>
      <c r="K22" s="23" t="s">
        <v>150</v>
      </c>
      <c r="L22" s="24"/>
      <c r="M22" s="136"/>
      <c r="N22" s="105"/>
      <c r="O22" s="100"/>
      <c r="P22" s="94"/>
      <c r="Q22" s="96"/>
      <c r="R22" s="128"/>
      <c r="S22" s="99"/>
      <c r="T22" s="100"/>
      <c r="U22" s="98"/>
      <c r="V22" s="85"/>
      <c r="W22" s="23" t="s">
        <v>152</v>
      </c>
      <c r="X22" s="25"/>
      <c r="Y22" s="26"/>
      <c r="Z22" s="26"/>
      <c r="AA22" s="26"/>
      <c r="AB22" s="27"/>
      <c r="AC22" s="27"/>
      <c r="AD22" s="28"/>
      <c r="AE22" s="28"/>
      <c r="AF22" s="28"/>
      <c r="AG22" s="29"/>
      <c r="AH22" s="28"/>
      <c r="AI22" s="30" t="str">
        <f t="shared" si="1"/>
        <v/>
      </c>
      <c r="AJ22" s="30" t="str">
        <f t="shared" si="0"/>
        <v/>
      </c>
      <c r="AK22" s="28"/>
      <c r="AL22" s="30" t="str">
        <f>IFERROR(VLOOKUP(AJ22&amp;AK22,[2]Tabla_Controles!$B$56:$G$65,5,FALSE),"")</f>
        <v/>
      </c>
      <c r="AM22" s="31" t="str">
        <f t="shared" si="2"/>
        <v/>
      </c>
      <c r="AN22" s="122"/>
      <c r="AO22" s="88"/>
      <c r="AP22" s="125"/>
      <c r="AQ22" s="92"/>
      <c r="AR22" s="78"/>
      <c r="AS22" s="78"/>
      <c r="AT22" s="79"/>
      <c r="AU22" s="80"/>
      <c r="AV22" s="32" t="s">
        <v>157</v>
      </c>
      <c r="AW22" s="58"/>
      <c r="AX22" s="59"/>
      <c r="AY22" s="59"/>
      <c r="AZ22" s="60"/>
      <c r="BA22" s="60"/>
      <c r="BB22" s="133"/>
      <c r="BC22" s="23" t="s">
        <v>152</v>
      </c>
      <c r="BD22" s="38"/>
      <c r="BE22" s="40"/>
      <c r="BF22" s="40"/>
      <c r="BG22" s="41" t="s">
        <v>157</v>
      </c>
      <c r="BH22" s="38"/>
      <c r="BI22" s="42"/>
      <c r="BJ22" s="42"/>
      <c r="BK22" s="110"/>
      <c r="BL22" s="110"/>
      <c r="BM22" s="76"/>
    </row>
    <row r="23" spans="1:65" ht="75" hidden="1" customHeight="1" x14ac:dyDescent="0.3">
      <c r="A23" s="112"/>
      <c r="B23" s="150">
        <v>3</v>
      </c>
      <c r="C23" s="117"/>
      <c r="D23" s="117"/>
      <c r="E23" s="138" t="s">
        <v>81</v>
      </c>
      <c r="F23" s="138" t="s">
        <v>82</v>
      </c>
      <c r="G23" s="152"/>
      <c r="H23" s="80"/>
      <c r="I23" s="104"/>
      <c r="J23" s="105"/>
      <c r="K23" s="23" t="s">
        <v>165</v>
      </c>
      <c r="L23" s="24"/>
      <c r="M23" s="136"/>
      <c r="N23" s="105"/>
      <c r="O23" s="100"/>
      <c r="P23" s="94"/>
      <c r="Q23" s="96"/>
      <c r="R23" s="128"/>
      <c r="S23" s="99"/>
      <c r="T23" s="100"/>
      <c r="U23" s="98"/>
      <c r="V23" s="85"/>
      <c r="W23" s="23" t="s">
        <v>167</v>
      </c>
      <c r="X23" s="25"/>
      <c r="Y23" s="26"/>
      <c r="Z23" s="26"/>
      <c r="AA23" s="26"/>
      <c r="AB23" s="27"/>
      <c r="AC23" s="27"/>
      <c r="AD23" s="28"/>
      <c r="AE23" s="28"/>
      <c r="AF23" s="28"/>
      <c r="AG23" s="29"/>
      <c r="AH23" s="28"/>
      <c r="AI23" s="30" t="str">
        <f t="shared" si="1"/>
        <v/>
      </c>
      <c r="AJ23" s="30" t="str">
        <f t="shared" si="0"/>
        <v/>
      </c>
      <c r="AK23" s="28"/>
      <c r="AL23" s="30" t="str">
        <f>IFERROR(VLOOKUP(AJ23&amp;AK23,[2]Tabla_Controles!$B$56:$G$65,5,FALSE),"")</f>
        <v/>
      </c>
      <c r="AM23" s="31" t="str">
        <f t="shared" si="2"/>
        <v/>
      </c>
      <c r="AN23" s="122"/>
      <c r="AO23" s="88"/>
      <c r="AP23" s="125"/>
      <c r="AQ23" s="92"/>
      <c r="AR23" s="78"/>
      <c r="AS23" s="78"/>
      <c r="AT23" s="79"/>
      <c r="AU23" s="80"/>
      <c r="AV23" s="32" t="s">
        <v>171</v>
      </c>
      <c r="AW23" s="58"/>
      <c r="AX23" s="59"/>
      <c r="AY23" s="59"/>
      <c r="AZ23" s="60"/>
      <c r="BA23" s="61"/>
      <c r="BB23" s="133"/>
      <c r="BC23" s="23" t="s">
        <v>167</v>
      </c>
      <c r="BD23" s="38"/>
      <c r="BE23" s="40"/>
      <c r="BF23" s="40"/>
      <c r="BG23" s="41" t="s">
        <v>171</v>
      </c>
      <c r="BH23" s="38"/>
      <c r="BI23" s="42"/>
      <c r="BJ23" s="42"/>
      <c r="BK23" s="110"/>
      <c r="BL23" s="110"/>
      <c r="BM23" s="76"/>
    </row>
    <row r="24" spans="1:65" ht="68.099999999999994" hidden="1" customHeight="1" x14ac:dyDescent="0.3">
      <c r="A24" s="112"/>
      <c r="B24" s="150">
        <v>3</v>
      </c>
      <c r="C24" s="117"/>
      <c r="D24" s="117"/>
      <c r="E24" s="138" t="s">
        <v>81</v>
      </c>
      <c r="F24" s="138" t="s">
        <v>82</v>
      </c>
      <c r="G24" s="152"/>
      <c r="H24" s="80"/>
      <c r="I24" s="104"/>
      <c r="J24" s="105"/>
      <c r="K24" s="23" t="s">
        <v>175</v>
      </c>
      <c r="L24" s="24"/>
      <c r="M24" s="137"/>
      <c r="N24" s="105"/>
      <c r="O24" s="100"/>
      <c r="P24" s="94"/>
      <c r="Q24" s="97"/>
      <c r="R24" s="129"/>
      <c r="S24" s="99"/>
      <c r="T24" s="100"/>
      <c r="U24" s="98"/>
      <c r="V24" s="85"/>
      <c r="W24" s="23" t="s">
        <v>177</v>
      </c>
      <c r="X24" s="25"/>
      <c r="Y24" s="26"/>
      <c r="Z24" s="26"/>
      <c r="AA24" s="26"/>
      <c r="AB24" s="27"/>
      <c r="AC24" s="27"/>
      <c r="AD24" s="28"/>
      <c r="AE24" s="28"/>
      <c r="AF24" s="28"/>
      <c r="AG24" s="29"/>
      <c r="AH24" s="28"/>
      <c r="AI24" s="30" t="str">
        <f t="shared" si="1"/>
        <v/>
      </c>
      <c r="AJ24" s="30" t="str">
        <f t="shared" si="0"/>
        <v/>
      </c>
      <c r="AK24" s="28"/>
      <c r="AL24" s="30" t="str">
        <f>IFERROR(VLOOKUP(AJ24&amp;AK24,[2]Tabla_Controles!$B$56:$G$65,5,FALSE),"")</f>
        <v/>
      </c>
      <c r="AM24" s="31" t="str">
        <f t="shared" si="2"/>
        <v/>
      </c>
      <c r="AN24" s="123"/>
      <c r="AO24" s="89"/>
      <c r="AP24" s="126"/>
      <c r="AQ24" s="93"/>
      <c r="AR24" s="78"/>
      <c r="AS24" s="78"/>
      <c r="AT24" s="79"/>
      <c r="AU24" s="80"/>
      <c r="AV24" s="32" t="s">
        <v>182</v>
      </c>
      <c r="AW24" s="49"/>
      <c r="AX24" s="49"/>
      <c r="AY24" s="49"/>
      <c r="AZ24" s="52"/>
      <c r="BA24" s="52"/>
      <c r="BB24" s="134"/>
      <c r="BC24" s="23" t="s">
        <v>177</v>
      </c>
      <c r="BD24" s="38"/>
      <c r="BE24" s="40"/>
      <c r="BF24" s="40"/>
      <c r="BG24" s="41" t="s">
        <v>182</v>
      </c>
      <c r="BH24" s="38"/>
      <c r="BI24" s="42"/>
      <c r="BJ24" s="42"/>
      <c r="BK24" s="111"/>
      <c r="BL24" s="111"/>
      <c r="BM24" s="77"/>
    </row>
    <row r="25" spans="1:65" ht="114.75" x14ac:dyDescent="0.3">
      <c r="A25" s="151" t="str">
        <f>C25&amp;COUNTIF($C$10:C25,C25)</f>
        <v>Corrupción3</v>
      </c>
      <c r="B25" s="150">
        <v>6</v>
      </c>
      <c r="C25" s="117" t="s">
        <v>79</v>
      </c>
      <c r="D25" s="117" t="s">
        <v>80</v>
      </c>
      <c r="E25" s="138" t="s">
        <v>221</v>
      </c>
      <c r="F25" s="138" t="s">
        <v>222</v>
      </c>
      <c r="G25" s="118" t="s">
        <v>223</v>
      </c>
      <c r="H25" s="101" t="s">
        <v>224</v>
      </c>
      <c r="I25" s="104" t="str">
        <f>"Posibilidad de recibir o solicitar cualquier dádiva o beneficio a nombre propio o de terceros, con el fin de "&amp;J25</f>
        <v>Posibilidad de recibir o solicitar cualquier dádiva o beneficio a nombre propio o de terceros, con el fin de celebrar contratos innecesarios, con incumplimiento de requisitos, o con violación al régimen legal o a lo dispuesto en normas constitucionales</v>
      </c>
      <c r="J25" s="105" t="s">
        <v>225</v>
      </c>
      <c r="K25" s="23" t="s">
        <v>86</v>
      </c>
      <c r="L25" s="24" t="s">
        <v>226</v>
      </c>
      <c r="M25" s="135" t="s">
        <v>227</v>
      </c>
      <c r="N25" s="105" t="s">
        <v>89</v>
      </c>
      <c r="O25" s="100" t="str">
        <f>IF(N25="","",IF(OR($N25=[2]Tabla_Probabilidad!$D$20,$N25=[2]Tabla_Probabilidad!$J$20),"Muy Baja",IF(OR($N25=[2]Tabla_Probabilidad!$E$20,$N25=[2]Tabla_Probabilidad!$K$20),"Baja",IF(OR($N25=[2]Tabla_Probabilidad!$F$20,$N25=[2]Tabla_Probabilidad!$L$20),"Media",IF(OR($N25=[2]Tabla_Probabilidad!$G$20,$N25=[2]Tabla_Probabilidad!$M$20),"Alta",IF(OR($N25=[2]Tabla_Probabilidad!$H$20,$N25=[2]Tabla_Probabilidad!$N$20),"Muy Alta"))))))</f>
        <v>Media</v>
      </c>
      <c r="P25" s="94">
        <f>IF(O25="Muy Baja",1,IF(O25="Baja",2,IF(O25="Media",3,IF(O25="Alta",4,IF(O25="Muy Alta",5,"")))))</f>
        <v>3</v>
      </c>
      <c r="Q25" s="95" t="str">
        <f>IFERROR(IF($C25="Corrupción",HYPERLINK("#"&amp;"Impacto_Riesgos!C"&amp;MATCH($B25,[2]Impacto_Riesgos!$B$10:$B$138,0)+9,"Calcula el impacto aquí"),"")," ")</f>
        <v>Calcula el impacto aquí</v>
      </c>
      <c r="R25" s="127">
        <f>IFERROR(VLOOKUP(A25,[2]Impacto_Riesgos!$A$8:$W$138,23,),"NA")</f>
        <v>15</v>
      </c>
      <c r="S25" s="99" t="s">
        <v>90</v>
      </c>
      <c r="T25" s="100" t="str">
        <f>IF($S25='[2]Tabla Impacto'!$F$10,"Moderado",IF($S25='[2]Tabla Impacto'!$G$10,"Mayor",IF($S25='[2]Tabla Impacto'!$H$10,"Catastrófico","")))</f>
        <v>Catastrófico</v>
      </c>
      <c r="U25" s="98">
        <f>IF(T25="Leve",1,IF(T25="Menor",2,IF(T25="Moderado",3,IF(T25="Mayor",4,IF(T25="Catastrófico",5,"")))))</f>
        <v>5</v>
      </c>
      <c r="V25" s="85"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23" t="s">
        <v>91</v>
      </c>
      <c r="X25" s="25" t="s">
        <v>228</v>
      </c>
      <c r="Y25" s="26" t="s">
        <v>229</v>
      </c>
      <c r="Z25" s="26" t="s">
        <v>230</v>
      </c>
      <c r="AA25" s="26" t="s">
        <v>216</v>
      </c>
      <c r="AB25" s="27" t="s">
        <v>96</v>
      </c>
      <c r="AC25" s="27" t="s">
        <v>97</v>
      </c>
      <c r="AD25" s="28" t="s">
        <v>98</v>
      </c>
      <c r="AE25" s="28" t="s">
        <v>99</v>
      </c>
      <c r="AF25" s="28" t="s">
        <v>100</v>
      </c>
      <c r="AG25" s="29" t="s">
        <v>98</v>
      </c>
      <c r="AH25" s="28" t="s">
        <v>101</v>
      </c>
      <c r="AI25" s="30">
        <f t="shared" si="1"/>
        <v>100</v>
      </c>
      <c r="AJ25" s="30" t="str">
        <f t="shared" si="0"/>
        <v>Fuerte</v>
      </c>
      <c r="AK25" s="28" t="s">
        <v>102</v>
      </c>
      <c r="AL25" s="30" t="str">
        <f>IFERROR(VLOOKUP(AJ25&amp;AK25,[2]Tabla_Controles!$B$56:$G$65,5,FALSE),"")</f>
        <v>Fuerte</v>
      </c>
      <c r="AM25" s="31">
        <f t="shared" si="2"/>
        <v>100</v>
      </c>
      <c r="AN25" s="121">
        <f>IFERROR(AVERAGE(AM25:AM31),"")</f>
        <v>70</v>
      </c>
      <c r="AO25" s="87" t="str">
        <f>IF($AN25=100,"Fuerte",IF($AN25&lt;100,"Moderado",IF($AN25&lt;50,"Débil",IF($AN25=0,"",""))))</f>
        <v>Moderado</v>
      </c>
      <c r="AP25" s="124" t="s">
        <v>103</v>
      </c>
      <c r="AQ25" s="91">
        <f>IFERROR(P25-VLOOKUP(AO25&amp;AP25,[2]Tabla_Controles!$B$77:$E$83,4,0),"")</f>
        <v>2</v>
      </c>
      <c r="AR25" s="78" t="str">
        <f>IF($AQ25="","",IF($AQ25=1,"Muy Baja",IF($AQ25=2,"Baja",IF($AQ25=3,"Media",IF($AQ25=4,"Alta",IF($AQ25=5,"Muy Alta","Muy Baja"))))))</f>
        <v>Baja</v>
      </c>
      <c r="AS25" s="78" t="str">
        <f>T25</f>
        <v>Catastrófico</v>
      </c>
      <c r="AT25" s="79"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80" t="s">
        <v>104</v>
      </c>
      <c r="AV25" s="32" t="s">
        <v>105</v>
      </c>
      <c r="AW25" s="62" t="s">
        <v>231</v>
      </c>
      <c r="AX25" s="63" t="s">
        <v>173</v>
      </c>
      <c r="AY25" s="63" t="s">
        <v>216</v>
      </c>
      <c r="AZ25" s="36">
        <v>44757</v>
      </c>
      <c r="BA25" s="64">
        <v>44849</v>
      </c>
      <c r="BB25" s="132" t="s">
        <v>109</v>
      </c>
      <c r="BC25" s="23" t="s">
        <v>91</v>
      </c>
      <c r="BD25" s="38"/>
      <c r="BE25" s="40" t="s">
        <v>232</v>
      </c>
      <c r="BF25" s="40" t="s">
        <v>94</v>
      </c>
      <c r="BG25" s="41" t="s">
        <v>171</v>
      </c>
      <c r="BH25" s="38"/>
      <c r="BI25" s="42" t="s">
        <v>232</v>
      </c>
      <c r="BJ25" s="42"/>
      <c r="BK25" s="109" t="s">
        <v>111</v>
      </c>
      <c r="BL25" s="109" t="s">
        <v>112</v>
      </c>
      <c r="BM25" s="75" t="s">
        <v>94</v>
      </c>
    </row>
    <row r="26" spans="1:65" ht="409.5" x14ac:dyDescent="0.3">
      <c r="A26" s="151"/>
      <c r="B26" s="150">
        <v>6</v>
      </c>
      <c r="C26" s="117"/>
      <c r="D26" s="117"/>
      <c r="E26" s="138" t="s">
        <v>221</v>
      </c>
      <c r="F26" s="138" t="s">
        <v>222</v>
      </c>
      <c r="G26" s="119"/>
      <c r="H26" s="102"/>
      <c r="I26" s="104"/>
      <c r="J26" s="105"/>
      <c r="K26" s="23" t="s">
        <v>113</v>
      </c>
      <c r="L26" s="24" t="s">
        <v>233</v>
      </c>
      <c r="M26" s="136"/>
      <c r="N26" s="105"/>
      <c r="O26" s="100"/>
      <c r="P26" s="94"/>
      <c r="Q26" s="96"/>
      <c r="R26" s="128"/>
      <c r="S26" s="99"/>
      <c r="T26" s="100"/>
      <c r="U26" s="98"/>
      <c r="V26" s="85"/>
      <c r="W26" s="23" t="s">
        <v>115</v>
      </c>
      <c r="X26" s="25" t="s">
        <v>234</v>
      </c>
      <c r="Y26" s="26" t="s">
        <v>235</v>
      </c>
      <c r="Z26" s="26" t="s">
        <v>236</v>
      </c>
      <c r="AA26" s="26" t="s">
        <v>237</v>
      </c>
      <c r="AB26" s="27" t="s">
        <v>96</v>
      </c>
      <c r="AC26" s="27" t="s">
        <v>97</v>
      </c>
      <c r="AD26" s="28" t="s">
        <v>98</v>
      </c>
      <c r="AE26" s="28" t="s">
        <v>99</v>
      </c>
      <c r="AF26" s="28" t="s">
        <v>100</v>
      </c>
      <c r="AG26" s="29" t="s">
        <v>98</v>
      </c>
      <c r="AH26" s="28" t="s">
        <v>101</v>
      </c>
      <c r="AI26" s="30">
        <f>IF(COUNTBLANK(AB26:AH26)=7,"",IF($AB26="Asignado",15,0)+IF($AC26="Adecuado",15,0)+IF($AD26="Oportuna",15,0)+IF($AE26="Prevenir",15,0)+IF($AE26="Detectar",10,0)+IF($AF26="Confiable",15,0)+IF($AG26="Oportuna",15,0)+IF($AH26="Completa",10,0)+IF($AH26="Incompleta",5,0))</f>
        <v>100</v>
      </c>
      <c r="AJ26" s="30" t="str">
        <f t="shared" si="0"/>
        <v>Fuerte</v>
      </c>
      <c r="AK26" s="28" t="s">
        <v>102</v>
      </c>
      <c r="AL26" s="30" t="str">
        <f>IFERROR(VLOOKUP(AJ26&amp;AK26,[2]Tabla_Controles!$B$56:$G$65,5,FALSE),"")</f>
        <v>Fuerte</v>
      </c>
      <c r="AM26" s="31">
        <f t="shared" si="2"/>
        <v>100</v>
      </c>
      <c r="AN26" s="122"/>
      <c r="AO26" s="88"/>
      <c r="AP26" s="125"/>
      <c r="AQ26" s="92"/>
      <c r="AR26" s="78"/>
      <c r="AS26" s="78"/>
      <c r="AT26" s="79"/>
      <c r="AU26" s="80"/>
      <c r="AV26" s="32" t="s">
        <v>121</v>
      </c>
      <c r="AW26" s="49" t="s">
        <v>238</v>
      </c>
      <c r="AX26" s="63" t="s">
        <v>239</v>
      </c>
      <c r="AY26" s="63" t="s">
        <v>216</v>
      </c>
      <c r="AZ26" s="52" t="s">
        <v>125</v>
      </c>
      <c r="BA26" s="37" t="s">
        <v>108</v>
      </c>
      <c r="BB26" s="133"/>
      <c r="BC26" s="23" t="s">
        <v>115</v>
      </c>
      <c r="BD26" s="38" t="s">
        <v>126</v>
      </c>
      <c r="BE26" s="40" t="s">
        <v>240</v>
      </c>
      <c r="BF26" s="40" t="s">
        <v>241</v>
      </c>
      <c r="BG26" s="41" t="s">
        <v>182</v>
      </c>
      <c r="BH26" s="38" t="s">
        <v>126</v>
      </c>
      <c r="BI26" s="25" t="s">
        <v>242</v>
      </c>
      <c r="BJ26" s="25" t="s">
        <v>243</v>
      </c>
      <c r="BK26" s="110"/>
      <c r="BL26" s="110"/>
      <c r="BM26" s="76"/>
    </row>
    <row r="27" spans="1:65" ht="409.5" x14ac:dyDescent="0.3">
      <c r="A27" s="151"/>
      <c r="B27" s="150">
        <v>6</v>
      </c>
      <c r="C27" s="117"/>
      <c r="D27" s="117"/>
      <c r="E27" s="138" t="s">
        <v>221</v>
      </c>
      <c r="F27" s="138" t="s">
        <v>222</v>
      </c>
      <c r="G27" s="119"/>
      <c r="H27" s="102"/>
      <c r="I27" s="104"/>
      <c r="J27" s="105"/>
      <c r="K27" s="23" t="s">
        <v>131</v>
      </c>
      <c r="L27" s="24" t="s">
        <v>244</v>
      </c>
      <c r="M27" s="136"/>
      <c r="N27" s="105"/>
      <c r="O27" s="100"/>
      <c r="P27" s="94"/>
      <c r="Q27" s="96"/>
      <c r="R27" s="128"/>
      <c r="S27" s="99"/>
      <c r="T27" s="100"/>
      <c r="U27" s="98"/>
      <c r="V27" s="85"/>
      <c r="W27" s="23" t="s">
        <v>133</v>
      </c>
      <c r="X27" s="25" t="s">
        <v>245</v>
      </c>
      <c r="Y27" s="26" t="s">
        <v>246</v>
      </c>
      <c r="Z27" s="26" t="s">
        <v>94</v>
      </c>
      <c r="AA27" s="26" t="s">
        <v>237</v>
      </c>
      <c r="AB27" s="27" t="s">
        <v>96</v>
      </c>
      <c r="AC27" s="27" t="s">
        <v>97</v>
      </c>
      <c r="AD27" s="28" t="s">
        <v>98</v>
      </c>
      <c r="AE27" s="28" t="s">
        <v>99</v>
      </c>
      <c r="AF27" s="28" t="s">
        <v>100</v>
      </c>
      <c r="AG27" s="29" t="s">
        <v>98</v>
      </c>
      <c r="AH27" s="28" t="s">
        <v>101</v>
      </c>
      <c r="AI27" s="30">
        <f t="shared" si="1"/>
        <v>100</v>
      </c>
      <c r="AJ27" s="30" t="str">
        <f t="shared" si="0"/>
        <v>Fuerte</v>
      </c>
      <c r="AK27" s="28" t="s">
        <v>120</v>
      </c>
      <c r="AL27" s="30" t="str">
        <f>IFERROR(VLOOKUP(AJ27&amp;AK27,[2]Tabla_Controles!$B$56:$G$65,5,FALSE),"")</f>
        <v>Moderado</v>
      </c>
      <c r="AM27" s="31">
        <f t="shared" si="2"/>
        <v>50</v>
      </c>
      <c r="AN27" s="122"/>
      <c r="AO27" s="88"/>
      <c r="AP27" s="125"/>
      <c r="AQ27" s="92"/>
      <c r="AR27" s="78"/>
      <c r="AS27" s="78"/>
      <c r="AT27" s="79"/>
      <c r="AU27" s="80"/>
      <c r="AV27" s="32" t="s">
        <v>137</v>
      </c>
      <c r="AW27" s="49" t="s">
        <v>94</v>
      </c>
      <c r="AX27" s="63" t="s">
        <v>94</v>
      </c>
      <c r="AY27" s="63" t="s">
        <v>94</v>
      </c>
      <c r="AZ27" s="52" t="s">
        <v>94</v>
      </c>
      <c r="BA27" s="52" t="s">
        <v>94</v>
      </c>
      <c r="BB27" s="133"/>
      <c r="BC27" s="23" t="s">
        <v>133</v>
      </c>
      <c r="BD27" s="38" t="s">
        <v>126</v>
      </c>
      <c r="BE27" s="40" t="s">
        <v>247</v>
      </c>
      <c r="BF27" s="55" t="s">
        <v>248</v>
      </c>
      <c r="BG27" s="41" t="s">
        <v>105</v>
      </c>
      <c r="BH27" s="38"/>
      <c r="BI27" s="42"/>
      <c r="BJ27" s="42"/>
      <c r="BK27" s="110"/>
      <c r="BL27" s="110"/>
      <c r="BM27" s="76"/>
    </row>
    <row r="28" spans="1:65" ht="116.1" customHeight="1" x14ac:dyDescent="0.3">
      <c r="A28" s="151"/>
      <c r="B28" s="150">
        <v>6</v>
      </c>
      <c r="C28" s="117"/>
      <c r="D28" s="117"/>
      <c r="E28" s="138" t="s">
        <v>221</v>
      </c>
      <c r="F28" s="138" t="s">
        <v>222</v>
      </c>
      <c r="G28" s="119"/>
      <c r="H28" s="102"/>
      <c r="I28" s="104"/>
      <c r="J28" s="105"/>
      <c r="K28" s="23" t="s">
        <v>140</v>
      </c>
      <c r="L28" s="24" t="s">
        <v>249</v>
      </c>
      <c r="M28" s="136"/>
      <c r="N28" s="105"/>
      <c r="O28" s="100"/>
      <c r="P28" s="94"/>
      <c r="Q28" s="96"/>
      <c r="R28" s="128"/>
      <c r="S28" s="99"/>
      <c r="T28" s="100"/>
      <c r="U28" s="98"/>
      <c r="V28" s="85"/>
      <c r="W28" s="23" t="s">
        <v>142</v>
      </c>
      <c r="X28" s="25" t="s">
        <v>250</v>
      </c>
      <c r="Y28" s="26" t="s">
        <v>251</v>
      </c>
      <c r="Z28" s="26" t="s">
        <v>252</v>
      </c>
      <c r="AA28" s="26" t="s">
        <v>237</v>
      </c>
      <c r="AB28" s="27" t="s">
        <v>96</v>
      </c>
      <c r="AC28" s="27" t="s">
        <v>97</v>
      </c>
      <c r="AD28" s="28" t="s">
        <v>98</v>
      </c>
      <c r="AE28" s="28" t="s">
        <v>156</v>
      </c>
      <c r="AF28" s="28" t="s">
        <v>100</v>
      </c>
      <c r="AG28" s="29" t="s">
        <v>98</v>
      </c>
      <c r="AH28" s="28" t="s">
        <v>101</v>
      </c>
      <c r="AI28" s="30">
        <f t="shared" si="1"/>
        <v>95</v>
      </c>
      <c r="AJ28" s="30" t="str">
        <f t="shared" si="0"/>
        <v>Moderado</v>
      </c>
      <c r="AK28" s="28" t="s">
        <v>102</v>
      </c>
      <c r="AL28" s="30" t="str">
        <f>IFERROR(VLOOKUP(AJ28&amp;AK28,[2]Tabla_Controles!$B$56:$G$65,5,FALSE),"")</f>
        <v>Moderado</v>
      </c>
      <c r="AM28" s="31">
        <f t="shared" si="2"/>
        <v>50</v>
      </c>
      <c r="AN28" s="122"/>
      <c r="AO28" s="88"/>
      <c r="AP28" s="125"/>
      <c r="AQ28" s="92"/>
      <c r="AR28" s="78"/>
      <c r="AS28" s="78"/>
      <c r="AT28" s="79"/>
      <c r="AU28" s="80"/>
      <c r="AV28" s="32" t="s">
        <v>147</v>
      </c>
      <c r="AW28" s="49" t="s">
        <v>94</v>
      </c>
      <c r="AX28" s="63" t="s">
        <v>94</v>
      </c>
      <c r="AY28" s="63" t="s">
        <v>94</v>
      </c>
      <c r="AZ28" s="52" t="s">
        <v>94</v>
      </c>
      <c r="BA28" s="52" t="s">
        <v>94</v>
      </c>
      <c r="BB28" s="133"/>
      <c r="BC28" s="23" t="s">
        <v>142</v>
      </c>
      <c r="BD28" s="38" t="s">
        <v>126</v>
      </c>
      <c r="BE28" s="40" t="s">
        <v>253</v>
      </c>
      <c r="BF28" s="55" t="s">
        <v>254</v>
      </c>
      <c r="BG28" s="41" t="s">
        <v>121</v>
      </c>
      <c r="BH28" s="38"/>
      <c r="BI28" s="42"/>
      <c r="BJ28" s="42"/>
      <c r="BK28" s="110"/>
      <c r="BL28" s="110"/>
      <c r="BM28" s="76"/>
    </row>
    <row r="29" spans="1:65" ht="96" customHeight="1" x14ac:dyDescent="0.3">
      <c r="A29" s="151"/>
      <c r="B29" s="150">
        <v>6</v>
      </c>
      <c r="C29" s="117"/>
      <c r="D29" s="117"/>
      <c r="E29" s="138" t="s">
        <v>221</v>
      </c>
      <c r="F29" s="138" t="s">
        <v>222</v>
      </c>
      <c r="G29" s="119"/>
      <c r="H29" s="102"/>
      <c r="I29" s="104"/>
      <c r="J29" s="105"/>
      <c r="K29" s="23" t="s">
        <v>150</v>
      </c>
      <c r="L29" s="24" t="s">
        <v>255</v>
      </c>
      <c r="M29" s="136"/>
      <c r="N29" s="105"/>
      <c r="O29" s="100"/>
      <c r="P29" s="94"/>
      <c r="Q29" s="96"/>
      <c r="R29" s="128"/>
      <c r="S29" s="99"/>
      <c r="T29" s="100"/>
      <c r="U29" s="98"/>
      <c r="V29" s="85"/>
      <c r="W29" s="23" t="s">
        <v>152</v>
      </c>
      <c r="X29" s="25" t="s">
        <v>256</v>
      </c>
      <c r="Y29" s="26" t="s">
        <v>257</v>
      </c>
      <c r="Z29" s="26" t="s">
        <v>252</v>
      </c>
      <c r="AA29" s="26" t="s">
        <v>216</v>
      </c>
      <c r="AB29" s="27" t="s">
        <v>96</v>
      </c>
      <c r="AC29" s="27" t="s">
        <v>97</v>
      </c>
      <c r="AD29" s="28" t="s">
        <v>98</v>
      </c>
      <c r="AE29" s="28" t="s">
        <v>156</v>
      </c>
      <c r="AF29" s="28" t="s">
        <v>100</v>
      </c>
      <c r="AG29" s="29" t="s">
        <v>98</v>
      </c>
      <c r="AH29" s="28" t="s">
        <v>101</v>
      </c>
      <c r="AI29" s="30">
        <f t="shared" si="1"/>
        <v>95</v>
      </c>
      <c r="AJ29" s="30" t="str">
        <f t="shared" si="0"/>
        <v>Moderado</v>
      </c>
      <c r="AK29" s="28" t="s">
        <v>102</v>
      </c>
      <c r="AL29" s="30" t="str">
        <f>IFERROR(VLOOKUP(AJ29&amp;AK29,[2]Tabla_Controles!$B$56:$G$65,5,FALSE),"")</f>
        <v>Moderado</v>
      </c>
      <c r="AM29" s="31">
        <f t="shared" si="2"/>
        <v>50</v>
      </c>
      <c r="AN29" s="122"/>
      <c r="AO29" s="88"/>
      <c r="AP29" s="125"/>
      <c r="AQ29" s="92"/>
      <c r="AR29" s="78"/>
      <c r="AS29" s="78"/>
      <c r="AT29" s="79"/>
      <c r="AU29" s="80"/>
      <c r="AV29" s="32" t="s">
        <v>157</v>
      </c>
      <c r="AW29" s="49" t="s">
        <v>94</v>
      </c>
      <c r="AX29" s="63" t="s">
        <v>94</v>
      </c>
      <c r="AY29" s="63" t="s">
        <v>94</v>
      </c>
      <c r="AZ29" s="52" t="s">
        <v>94</v>
      </c>
      <c r="BA29" s="52" t="s">
        <v>94</v>
      </c>
      <c r="BB29" s="133"/>
      <c r="BC29" s="23" t="s">
        <v>152</v>
      </c>
      <c r="BD29" s="38"/>
      <c r="BE29" s="40" t="s">
        <v>232</v>
      </c>
      <c r="BF29" s="40"/>
      <c r="BG29" s="41" t="s">
        <v>137</v>
      </c>
      <c r="BH29" s="38"/>
      <c r="BI29" s="42"/>
      <c r="BJ29" s="42"/>
      <c r="BK29" s="110"/>
      <c r="BL29" s="110"/>
      <c r="BM29" s="76"/>
    </row>
    <row r="30" spans="1:65" ht="33" hidden="1" x14ac:dyDescent="0.3">
      <c r="A30" s="151"/>
      <c r="B30" s="150">
        <v>6</v>
      </c>
      <c r="C30" s="117"/>
      <c r="D30" s="117"/>
      <c r="E30" s="138" t="s">
        <v>221</v>
      </c>
      <c r="F30" s="138" t="s">
        <v>222</v>
      </c>
      <c r="G30" s="119"/>
      <c r="H30" s="102"/>
      <c r="I30" s="104"/>
      <c r="J30" s="105"/>
      <c r="K30" s="23" t="s">
        <v>165</v>
      </c>
      <c r="L30" s="24"/>
      <c r="M30" s="136"/>
      <c r="N30" s="105"/>
      <c r="O30" s="100"/>
      <c r="P30" s="94"/>
      <c r="Q30" s="96"/>
      <c r="R30" s="128"/>
      <c r="S30" s="99"/>
      <c r="T30" s="100"/>
      <c r="U30" s="98"/>
      <c r="V30" s="85"/>
      <c r="W30" s="23" t="s">
        <v>167</v>
      </c>
      <c r="X30" s="25"/>
      <c r="Y30" s="26"/>
      <c r="Z30" s="26"/>
      <c r="AA30" s="26"/>
      <c r="AB30" s="27"/>
      <c r="AC30" s="27"/>
      <c r="AD30" s="28"/>
      <c r="AE30" s="28"/>
      <c r="AF30" s="28"/>
      <c r="AG30" s="29"/>
      <c r="AH30" s="28"/>
      <c r="AI30" s="30" t="str">
        <f t="shared" si="1"/>
        <v/>
      </c>
      <c r="AJ30" s="30" t="str">
        <f t="shared" si="0"/>
        <v/>
      </c>
      <c r="AK30" s="28"/>
      <c r="AL30" s="30" t="str">
        <f>IFERROR(VLOOKUP(AJ30&amp;AK30,[2]Tabla_Controles!$B$56:$G$65,5,FALSE),"")</f>
        <v/>
      </c>
      <c r="AM30" s="31" t="str">
        <f t="shared" si="2"/>
        <v/>
      </c>
      <c r="AN30" s="122"/>
      <c r="AO30" s="88"/>
      <c r="AP30" s="125"/>
      <c r="AQ30" s="92"/>
      <c r="AR30" s="78"/>
      <c r="AS30" s="78"/>
      <c r="AT30" s="79"/>
      <c r="AU30" s="80"/>
      <c r="AV30" s="32" t="s">
        <v>171</v>
      </c>
      <c r="AW30" s="58"/>
      <c r="AX30" s="59"/>
      <c r="AY30" s="59"/>
      <c r="AZ30" s="60"/>
      <c r="BA30" s="61"/>
      <c r="BB30" s="133"/>
      <c r="BC30" s="23" t="s">
        <v>167</v>
      </c>
      <c r="BD30" s="38"/>
      <c r="BE30" s="40"/>
      <c r="BF30" s="40"/>
      <c r="BG30" s="41" t="s">
        <v>147</v>
      </c>
      <c r="BH30" s="38"/>
      <c r="BI30" s="42"/>
      <c r="BJ30" s="42"/>
      <c r="BK30" s="110"/>
      <c r="BL30" s="110"/>
      <c r="BM30" s="76"/>
    </row>
    <row r="31" spans="1:65" ht="33" hidden="1" x14ac:dyDescent="0.3">
      <c r="A31" s="151"/>
      <c r="B31" s="150">
        <v>6</v>
      </c>
      <c r="C31" s="117"/>
      <c r="D31" s="117"/>
      <c r="E31" s="138" t="s">
        <v>221</v>
      </c>
      <c r="F31" s="138" t="s">
        <v>222</v>
      </c>
      <c r="G31" s="120"/>
      <c r="H31" s="103"/>
      <c r="I31" s="104"/>
      <c r="J31" s="105"/>
      <c r="K31" s="23" t="s">
        <v>175</v>
      </c>
      <c r="L31" s="24"/>
      <c r="M31" s="137"/>
      <c r="N31" s="105"/>
      <c r="O31" s="100"/>
      <c r="P31" s="94"/>
      <c r="Q31" s="97"/>
      <c r="R31" s="129"/>
      <c r="S31" s="99"/>
      <c r="T31" s="100"/>
      <c r="U31" s="98"/>
      <c r="V31" s="85"/>
      <c r="W31" s="23" t="s">
        <v>177</v>
      </c>
      <c r="X31" s="25"/>
      <c r="Y31" s="26"/>
      <c r="Z31" s="26"/>
      <c r="AA31" s="26"/>
      <c r="AB31" s="27"/>
      <c r="AC31" s="27"/>
      <c r="AD31" s="28"/>
      <c r="AE31" s="28"/>
      <c r="AF31" s="28"/>
      <c r="AG31" s="29"/>
      <c r="AH31" s="28"/>
      <c r="AI31" s="30" t="str">
        <f t="shared" si="1"/>
        <v/>
      </c>
      <c r="AJ31" s="30" t="str">
        <f t="shared" si="0"/>
        <v/>
      </c>
      <c r="AK31" s="28"/>
      <c r="AL31" s="30" t="str">
        <f>IFERROR(VLOOKUP(AJ31&amp;AK31,[2]Tabla_Controles!$B$56:$G$65,5,FALSE),"")</f>
        <v/>
      </c>
      <c r="AM31" s="31" t="str">
        <f t="shared" si="2"/>
        <v/>
      </c>
      <c r="AN31" s="123"/>
      <c r="AO31" s="89"/>
      <c r="AP31" s="126"/>
      <c r="AQ31" s="93"/>
      <c r="AR31" s="78"/>
      <c r="AS31" s="78"/>
      <c r="AT31" s="79"/>
      <c r="AU31" s="80"/>
      <c r="AV31" s="32" t="s">
        <v>182</v>
      </c>
      <c r="AW31" s="49"/>
      <c r="AX31" s="49"/>
      <c r="AY31" s="49"/>
      <c r="AZ31" s="52"/>
      <c r="BA31" s="52"/>
      <c r="BB31" s="134"/>
      <c r="BC31" s="23" t="s">
        <v>177</v>
      </c>
      <c r="BD31" s="38"/>
      <c r="BE31" s="40"/>
      <c r="BF31" s="40"/>
      <c r="BG31" s="41" t="s">
        <v>157</v>
      </c>
      <c r="BH31" s="38"/>
      <c r="BI31" s="42"/>
      <c r="BJ31" s="42"/>
      <c r="BK31" s="111"/>
      <c r="BL31" s="111"/>
      <c r="BM31" s="77"/>
    </row>
    <row r="32" spans="1:65" ht="114" customHeight="1" x14ac:dyDescent="0.3">
      <c r="A32" s="151" t="str">
        <f>C32&amp;COUNTIF($C$10:C32,C32)</f>
        <v>Corrupción4</v>
      </c>
      <c r="B32" s="150">
        <v>8</v>
      </c>
      <c r="C32" s="117" t="s">
        <v>79</v>
      </c>
      <c r="D32" s="117" t="s">
        <v>80</v>
      </c>
      <c r="E32" s="138" t="s">
        <v>81</v>
      </c>
      <c r="F32" s="138" t="s">
        <v>82</v>
      </c>
      <c r="G32" s="152" t="s">
        <v>83</v>
      </c>
      <c r="H32" s="101" t="s">
        <v>84</v>
      </c>
      <c r="I32" s="104" t="str">
        <f>"Posibilidad de recibir o solicitar cualquier dádiva o beneficio a nombre propio o de terceros, con el fin de "&amp;J32</f>
        <v>Posibilidad de recibir o solicitar cualquier dádiva o beneficio a nombre propio o de terceros, con el fin de incitar la participación de varias personas o compañías para cometer un delito (Concierto para delinquir)</v>
      </c>
      <c r="J32" s="105" t="s">
        <v>258</v>
      </c>
      <c r="K32" s="23" t="s">
        <v>86</v>
      </c>
      <c r="L32" s="24" t="s">
        <v>207</v>
      </c>
      <c r="M32" s="135" t="s">
        <v>259</v>
      </c>
      <c r="N32" s="105" t="s">
        <v>89</v>
      </c>
      <c r="O32" s="100" t="str">
        <f>IF(N32="","",IF(OR($N32=[2]Tabla_Probabilidad!$D$20,$N32=[2]Tabla_Probabilidad!$J$20),"Muy Baja",IF(OR($N32=[2]Tabla_Probabilidad!$E$20,$N32=[2]Tabla_Probabilidad!$K$20),"Baja",IF(OR($N32=[2]Tabla_Probabilidad!$F$20,$N32=[2]Tabla_Probabilidad!$L$20),"Media",IF(OR($N32=[2]Tabla_Probabilidad!$G$20,$N32=[2]Tabla_Probabilidad!$M$20),"Alta",IF(OR($N32=[2]Tabla_Probabilidad!$H$20,$N32=[2]Tabla_Probabilidad!$N$20),"Muy Alta"))))))</f>
        <v>Media</v>
      </c>
      <c r="P32" s="94">
        <f>IF(O32="Muy Baja",1,IF(O32="Baja",2,IF(O32="Media",3,IF(O32="Alta",4,IF(O32="Muy Alta",5,"")))))</f>
        <v>3</v>
      </c>
      <c r="Q32" s="95" t="str">
        <f>IFERROR(IF($C32="Corrupción",HYPERLINK("#"&amp;"Impacto_Riesgos!C"&amp;MATCH($B32,[2]Impacto_Riesgos!$B$10:$B$138,0)+9,"Calcula el impacto aquí"),"")," ")</f>
        <v>Calcula el impacto aquí</v>
      </c>
      <c r="R32" s="127">
        <f>IFERROR(VLOOKUP(A32,[2]Impacto_Riesgos!$A$8:$W$138,23,),"NA")</f>
        <v>15</v>
      </c>
      <c r="S32" s="99" t="s">
        <v>90</v>
      </c>
      <c r="T32" s="100" t="str">
        <f>IF($S32='[2]Tabla Impacto'!$F$10,"Moderado",IF($S32='[2]Tabla Impacto'!$G$10,"Mayor",IF($S32='[2]Tabla Impacto'!$H$10,"Catastrófico","")))</f>
        <v>Catastrófico</v>
      </c>
      <c r="U32" s="98">
        <f>IF(T32="Leve",1,IF(T32="Menor",2,IF(T32="Moderado",3,IF(T32="Mayor",4,IF(T32="Catastrófico",5,"")))))</f>
        <v>5</v>
      </c>
      <c r="V32" s="85"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23" t="s">
        <v>91</v>
      </c>
      <c r="X32" s="25" t="s">
        <v>178</v>
      </c>
      <c r="Y32" s="26" t="s">
        <v>179</v>
      </c>
      <c r="Z32" s="26" t="s">
        <v>180</v>
      </c>
      <c r="AA32" s="26" t="s">
        <v>181</v>
      </c>
      <c r="AB32" s="27" t="s">
        <v>96</v>
      </c>
      <c r="AC32" s="27" t="s">
        <v>97</v>
      </c>
      <c r="AD32" s="28" t="s">
        <v>98</v>
      </c>
      <c r="AE32" s="28" t="s">
        <v>156</v>
      </c>
      <c r="AF32" s="28" t="s">
        <v>100</v>
      </c>
      <c r="AG32" s="29" t="s">
        <v>98</v>
      </c>
      <c r="AH32" s="28" t="s">
        <v>101</v>
      </c>
      <c r="AI32" s="30">
        <f t="shared" si="1"/>
        <v>95</v>
      </c>
      <c r="AJ32" s="30" t="str">
        <f t="shared" si="0"/>
        <v>Moderado</v>
      </c>
      <c r="AK32" s="28" t="s">
        <v>102</v>
      </c>
      <c r="AL32" s="30" t="str">
        <f>IFERROR(VLOOKUP(AJ32&amp;AK32,[2]Tabla_Controles!$B$56:$G$65,5,FALSE),"")</f>
        <v>Moderado</v>
      </c>
      <c r="AM32" s="31">
        <f t="shared" si="2"/>
        <v>50</v>
      </c>
      <c r="AN32" s="121">
        <f>IFERROR(AVERAGE(AM32:AM38),"")</f>
        <v>40</v>
      </c>
      <c r="AO32" s="87" t="str">
        <f>IF($AN32=100,"Fuerte",IF($AN32&lt;100,"Moderado",IF($AN32&lt;50,"Débil",IF($AN32=0,"",""))))</f>
        <v>Moderado</v>
      </c>
      <c r="AP32" s="124" t="s">
        <v>103</v>
      </c>
      <c r="AQ32" s="91">
        <f>IFERROR(P32-VLOOKUP(AO32&amp;AP32,[2]Tabla_Controles!$B$77:$E$83,4,0),"")</f>
        <v>2</v>
      </c>
      <c r="AR32" s="78" t="str">
        <f>IF($AQ32="","",IF($AQ32=1,"Muy Baja",IF($AQ32=2,"Baja",IF($AQ32=3,"Media",IF($AQ32=4,"Alta",IF($AQ32=5,"Muy Alta","Muy Baja"))))))</f>
        <v>Baja</v>
      </c>
      <c r="AS32" s="78" t="str">
        <f>T32</f>
        <v>Catastrófico</v>
      </c>
      <c r="AT32" s="79"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80" t="s">
        <v>104</v>
      </c>
      <c r="AV32" s="32" t="s">
        <v>105</v>
      </c>
      <c r="AW32" s="49" t="s">
        <v>183</v>
      </c>
      <c r="AX32" s="51" t="s">
        <v>184</v>
      </c>
      <c r="AY32" s="51" t="s">
        <v>181</v>
      </c>
      <c r="AZ32" s="52" t="s">
        <v>185</v>
      </c>
      <c r="BA32" s="52" t="s">
        <v>186</v>
      </c>
      <c r="BB32" s="132" t="s">
        <v>109</v>
      </c>
      <c r="BC32" s="23" t="s">
        <v>91</v>
      </c>
      <c r="BD32" s="38" t="s">
        <v>126</v>
      </c>
      <c r="BE32" s="53" t="s">
        <v>260</v>
      </c>
      <c r="BF32" s="53" t="s">
        <v>261</v>
      </c>
      <c r="BG32" s="41" t="s">
        <v>171</v>
      </c>
      <c r="BH32" s="38" t="s">
        <v>126</v>
      </c>
      <c r="BI32" s="54" t="s">
        <v>262</v>
      </c>
      <c r="BJ32" s="54" t="s">
        <v>263</v>
      </c>
      <c r="BK32" s="109" t="s">
        <v>111</v>
      </c>
      <c r="BL32" s="109" t="s">
        <v>112</v>
      </c>
      <c r="BM32" s="75" t="s">
        <v>94</v>
      </c>
    </row>
    <row r="33" spans="1:65" ht="114" customHeight="1" x14ac:dyDescent="0.3">
      <c r="A33" s="151"/>
      <c r="B33" s="150">
        <v>8</v>
      </c>
      <c r="C33" s="117"/>
      <c r="D33" s="117"/>
      <c r="E33" s="138" t="s">
        <v>81</v>
      </c>
      <c r="F33" s="138" t="s">
        <v>82</v>
      </c>
      <c r="G33" s="152"/>
      <c r="H33" s="102"/>
      <c r="I33" s="104"/>
      <c r="J33" s="105"/>
      <c r="K33" s="23" t="s">
        <v>113</v>
      </c>
      <c r="L33" s="24" t="s">
        <v>264</v>
      </c>
      <c r="M33" s="136"/>
      <c r="N33" s="105"/>
      <c r="O33" s="100"/>
      <c r="P33" s="94"/>
      <c r="Q33" s="96"/>
      <c r="R33" s="128"/>
      <c r="S33" s="99"/>
      <c r="T33" s="100"/>
      <c r="U33" s="98"/>
      <c r="V33" s="85"/>
      <c r="W33" s="23" t="s">
        <v>115</v>
      </c>
      <c r="X33" s="25" t="s">
        <v>211</v>
      </c>
      <c r="Y33" s="26" t="s">
        <v>212</v>
      </c>
      <c r="Z33" s="26" t="s">
        <v>213</v>
      </c>
      <c r="AA33" s="26" t="s">
        <v>118</v>
      </c>
      <c r="AB33" s="27" t="s">
        <v>96</v>
      </c>
      <c r="AC33" s="27" t="s">
        <v>97</v>
      </c>
      <c r="AD33" s="28" t="s">
        <v>98</v>
      </c>
      <c r="AE33" s="28" t="s">
        <v>156</v>
      </c>
      <c r="AF33" s="28" t="s">
        <v>100</v>
      </c>
      <c r="AG33" s="29" t="s">
        <v>98</v>
      </c>
      <c r="AH33" s="28" t="s">
        <v>101</v>
      </c>
      <c r="AI33" s="30">
        <f t="shared" si="1"/>
        <v>95</v>
      </c>
      <c r="AJ33" s="30" t="str">
        <f t="shared" si="0"/>
        <v>Moderado</v>
      </c>
      <c r="AK33" s="28" t="s">
        <v>102</v>
      </c>
      <c r="AL33" s="30" t="str">
        <f>IFERROR(VLOOKUP(AJ33&amp;AK33,[2]Tabla_Controles!$B$56:$G$65,5,FALSE),"")</f>
        <v>Moderado</v>
      </c>
      <c r="AM33" s="31">
        <f t="shared" si="2"/>
        <v>50</v>
      </c>
      <c r="AN33" s="122"/>
      <c r="AO33" s="88"/>
      <c r="AP33" s="125"/>
      <c r="AQ33" s="92"/>
      <c r="AR33" s="78"/>
      <c r="AS33" s="78"/>
      <c r="AT33" s="79"/>
      <c r="AU33" s="80"/>
      <c r="AV33" s="32" t="s">
        <v>121</v>
      </c>
      <c r="AW33" s="49" t="s">
        <v>214</v>
      </c>
      <c r="AX33" s="49" t="s">
        <v>215</v>
      </c>
      <c r="AY33" s="49" t="s">
        <v>216</v>
      </c>
      <c r="AZ33" s="52" t="s">
        <v>125</v>
      </c>
      <c r="BA33" s="37" t="s">
        <v>108</v>
      </c>
      <c r="BB33" s="133"/>
      <c r="BC33" s="23" t="s">
        <v>115</v>
      </c>
      <c r="BD33" s="38" t="s">
        <v>126</v>
      </c>
      <c r="BE33" s="40" t="s">
        <v>265</v>
      </c>
      <c r="BF33" s="55" t="s">
        <v>266</v>
      </c>
      <c r="BG33" s="41" t="s">
        <v>182</v>
      </c>
      <c r="BH33" s="38"/>
      <c r="BI33" s="42" t="s">
        <v>232</v>
      </c>
      <c r="BJ33" s="42"/>
      <c r="BK33" s="110"/>
      <c r="BL33" s="110"/>
      <c r="BM33" s="76"/>
    </row>
    <row r="34" spans="1:65" ht="409.5" x14ac:dyDescent="0.3">
      <c r="A34" s="151"/>
      <c r="B34" s="150">
        <v>8</v>
      </c>
      <c r="C34" s="117"/>
      <c r="D34" s="117"/>
      <c r="E34" s="138" t="s">
        <v>81</v>
      </c>
      <c r="F34" s="138" t="s">
        <v>82</v>
      </c>
      <c r="G34" s="152"/>
      <c r="H34" s="102"/>
      <c r="I34" s="104"/>
      <c r="J34" s="105"/>
      <c r="K34" s="23" t="s">
        <v>131</v>
      </c>
      <c r="L34" s="24" t="s">
        <v>267</v>
      </c>
      <c r="M34" s="136"/>
      <c r="N34" s="105"/>
      <c r="O34" s="100"/>
      <c r="P34" s="94"/>
      <c r="Q34" s="96"/>
      <c r="R34" s="128"/>
      <c r="S34" s="99"/>
      <c r="T34" s="100"/>
      <c r="U34" s="98"/>
      <c r="V34" s="85"/>
      <c r="W34" s="23" t="s">
        <v>133</v>
      </c>
      <c r="X34" s="25" t="s">
        <v>268</v>
      </c>
      <c r="Y34" s="26" t="s">
        <v>269</v>
      </c>
      <c r="Z34" s="26" t="s">
        <v>94</v>
      </c>
      <c r="AA34" s="26" t="s">
        <v>270</v>
      </c>
      <c r="AB34" s="27" t="s">
        <v>96</v>
      </c>
      <c r="AC34" s="27" t="s">
        <v>97</v>
      </c>
      <c r="AD34" s="28" t="s">
        <v>98</v>
      </c>
      <c r="AE34" s="28" t="s">
        <v>156</v>
      </c>
      <c r="AF34" s="28" t="s">
        <v>100</v>
      </c>
      <c r="AG34" s="29" t="s">
        <v>119</v>
      </c>
      <c r="AH34" s="28" t="s">
        <v>101</v>
      </c>
      <c r="AI34" s="30">
        <f t="shared" si="1"/>
        <v>80</v>
      </c>
      <c r="AJ34" s="30" t="str">
        <f t="shared" si="0"/>
        <v>Débil</v>
      </c>
      <c r="AK34" s="28" t="s">
        <v>120</v>
      </c>
      <c r="AL34" s="30" t="str">
        <f>IFERROR(VLOOKUP(AJ34&amp;AK34,[2]Tabla_Controles!$B$56:$G$65,5,FALSE),"")</f>
        <v>Débil</v>
      </c>
      <c r="AM34" s="31">
        <f t="shared" si="2"/>
        <v>0</v>
      </c>
      <c r="AN34" s="122"/>
      <c r="AO34" s="88"/>
      <c r="AP34" s="125"/>
      <c r="AQ34" s="92"/>
      <c r="AR34" s="78"/>
      <c r="AS34" s="78"/>
      <c r="AT34" s="79"/>
      <c r="AU34" s="80"/>
      <c r="AV34" s="32" t="s">
        <v>137</v>
      </c>
      <c r="AW34" s="49" t="s">
        <v>271</v>
      </c>
      <c r="AX34" s="49" t="s">
        <v>203</v>
      </c>
      <c r="AY34" s="49" t="s">
        <v>201</v>
      </c>
      <c r="AZ34" s="50">
        <v>44711</v>
      </c>
      <c r="BA34" s="52" t="s">
        <v>186</v>
      </c>
      <c r="BB34" s="133"/>
      <c r="BC34" s="23" t="s">
        <v>133</v>
      </c>
      <c r="BD34" s="38" t="s">
        <v>126</v>
      </c>
      <c r="BE34" s="40" t="s">
        <v>272</v>
      </c>
      <c r="BF34" s="40" t="s">
        <v>273</v>
      </c>
      <c r="BG34" s="41" t="s">
        <v>105</v>
      </c>
      <c r="BH34" s="65" t="s">
        <v>126</v>
      </c>
      <c r="BI34" s="42" t="s">
        <v>274</v>
      </c>
      <c r="BJ34" s="42" t="s">
        <v>275</v>
      </c>
      <c r="BK34" s="110"/>
      <c r="BL34" s="110"/>
      <c r="BM34" s="76"/>
    </row>
    <row r="35" spans="1:65" ht="109.5" customHeight="1" x14ac:dyDescent="0.3">
      <c r="A35" s="151"/>
      <c r="B35" s="150">
        <v>8</v>
      </c>
      <c r="C35" s="117"/>
      <c r="D35" s="117"/>
      <c r="E35" s="138" t="s">
        <v>81</v>
      </c>
      <c r="F35" s="138" t="s">
        <v>82</v>
      </c>
      <c r="G35" s="152"/>
      <c r="H35" s="102"/>
      <c r="I35" s="104"/>
      <c r="J35" s="105"/>
      <c r="K35" s="23" t="s">
        <v>140</v>
      </c>
      <c r="L35" s="24" t="s">
        <v>151</v>
      </c>
      <c r="M35" s="136"/>
      <c r="N35" s="105"/>
      <c r="O35" s="100"/>
      <c r="P35" s="94"/>
      <c r="Q35" s="96"/>
      <c r="R35" s="128"/>
      <c r="S35" s="99"/>
      <c r="T35" s="100"/>
      <c r="U35" s="98"/>
      <c r="V35" s="85"/>
      <c r="W35" s="23" t="s">
        <v>142</v>
      </c>
      <c r="X35" s="25" t="s">
        <v>153</v>
      </c>
      <c r="Y35" s="26" t="s">
        <v>154</v>
      </c>
      <c r="Z35" s="26" t="s">
        <v>155</v>
      </c>
      <c r="AA35" s="26" t="s">
        <v>118</v>
      </c>
      <c r="AB35" s="27" t="s">
        <v>96</v>
      </c>
      <c r="AC35" s="27" t="s">
        <v>97</v>
      </c>
      <c r="AD35" s="28" t="s">
        <v>98</v>
      </c>
      <c r="AE35" s="28" t="s">
        <v>156</v>
      </c>
      <c r="AF35" s="28" t="s">
        <v>100</v>
      </c>
      <c r="AG35" s="29" t="s">
        <v>98</v>
      </c>
      <c r="AH35" s="28" t="s">
        <v>101</v>
      </c>
      <c r="AI35" s="30">
        <f t="shared" si="1"/>
        <v>95</v>
      </c>
      <c r="AJ35" s="30" t="str">
        <f t="shared" si="0"/>
        <v>Moderado</v>
      </c>
      <c r="AK35" s="28" t="s">
        <v>102</v>
      </c>
      <c r="AL35" s="30" t="str">
        <f>IFERROR(VLOOKUP(AJ35&amp;AK35,[2]Tabla_Controles!$B$56:$G$65,5,FALSE),"")</f>
        <v>Moderado</v>
      </c>
      <c r="AM35" s="31">
        <f t="shared" si="2"/>
        <v>50</v>
      </c>
      <c r="AN35" s="122"/>
      <c r="AO35" s="88"/>
      <c r="AP35" s="125"/>
      <c r="AQ35" s="92"/>
      <c r="AR35" s="78"/>
      <c r="AS35" s="78"/>
      <c r="AT35" s="79"/>
      <c r="AU35" s="80"/>
      <c r="AV35" s="32" t="s">
        <v>147</v>
      </c>
      <c r="AW35" s="58" t="s">
        <v>276</v>
      </c>
      <c r="AX35" s="59" t="s">
        <v>277</v>
      </c>
      <c r="AY35" s="59" t="s">
        <v>278</v>
      </c>
      <c r="AZ35" s="60">
        <v>44742</v>
      </c>
      <c r="BA35" s="60">
        <v>44757</v>
      </c>
      <c r="BB35" s="133"/>
      <c r="BC35" s="23" t="s">
        <v>142</v>
      </c>
      <c r="BD35" s="38" t="s">
        <v>126</v>
      </c>
      <c r="BE35" s="40" t="s">
        <v>279</v>
      </c>
      <c r="BF35" s="40" t="s">
        <v>280</v>
      </c>
      <c r="BG35" s="41" t="s">
        <v>121</v>
      </c>
      <c r="BH35" s="38" t="s">
        <v>126</v>
      </c>
      <c r="BI35" s="48" t="s">
        <v>281</v>
      </c>
      <c r="BJ35" s="42" t="s">
        <v>282</v>
      </c>
      <c r="BK35" s="110"/>
      <c r="BL35" s="110"/>
      <c r="BM35" s="76"/>
    </row>
    <row r="36" spans="1:65" ht="114" customHeight="1" x14ac:dyDescent="0.3">
      <c r="A36" s="151"/>
      <c r="B36" s="150">
        <v>8</v>
      </c>
      <c r="C36" s="117"/>
      <c r="D36" s="117"/>
      <c r="E36" s="138" t="s">
        <v>81</v>
      </c>
      <c r="F36" s="138" t="s">
        <v>82</v>
      </c>
      <c r="G36" s="152"/>
      <c r="H36" s="102"/>
      <c r="I36" s="104"/>
      <c r="J36" s="105"/>
      <c r="K36" s="23" t="s">
        <v>150</v>
      </c>
      <c r="L36" s="24" t="s">
        <v>283</v>
      </c>
      <c r="M36" s="136"/>
      <c r="N36" s="105"/>
      <c r="O36" s="100"/>
      <c r="P36" s="94"/>
      <c r="Q36" s="96"/>
      <c r="R36" s="128"/>
      <c r="S36" s="99"/>
      <c r="T36" s="100"/>
      <c r="U36" s="98"/>
      <c r="V36" s="85"/>
      <c r="W36" s="23" t="s">
        <v>152</v>
      </c>
      <c r="X36" s="25" t="s">
        <v>284</v>
      </c>
      <c r="Y36" s="26" t="s">
        <v>285</v>
      </c>
      <c r="Z36" s="26" t="s">
        <v>286</v>
      </c>
      <c r="AA36" s="26" t="s">
        <v>204</v>
      </c>
      <c r="AB36" s="27" t="s">
        <v>96</v>
      </c>
      <c r="AC36" s="27" t="s">
        <v>97</v>
      </c>
      <c r="AD36" s="28" t="s">
        <v>98</v>
      </c>
      <c r="AE36" s="28" t="s">
        <v>156</v>
      </c>
      <c r="AF36" s="28" t="s">
        <v>100</v>
      </c>
      <c r="AG36" s="29" t="s">
        <v>98</v>
      </c>
      <c r="AH36" s="28" t="s">
        <v>101</v>
      </c>
      <c r="AI36" s="30">
        <f t="shared" si="1"/>
        <v>95</v>
      </c>
      <c r="AJ36" s="30" t="str">
        <f t="shared" si="0"/>
        <v>Moderado</v>
      </c>
      <c r="AK36" s="28" t="s">
        <v>102</v>
      </c>
      <c r="AL36" s="30" t="str">
        <f>IFERROR(VLOOKUP(AJ36&amp;AK36,[2]Tabla_Controles!$B$56:$G$65,5,FALSE),"")</f>
        <v>Moderado</v>
      </c>
      <c r="AM36" s="31">
        <f t="shared" si="2"/>
        <v>50</v>
      </c>
      <c r="AN36" s="122"/>
      <c r="AO36" s="88"/>
      <c r="AP36" s="125"/>
      <c r="AQ36" s="92"/>
      <c r="AR36" s="78"/>
      <c r="AS36" s="78"/>
      <c r="AT36" s="79"/>
      <c r="AU36" s="80"/>
      <c r="AV36" s="32" t="s">
        <v>157</v>
      </c>
      <c r="AW36" s="33" t="s">
        <v>287</v>
      </c>
      <c r="AX36" s="34" t="s">
        <v>173</v>
      </c>
      <c r="AY36" s="35" t="s">
        <v>204</v>
      </c>
      <c r="AZ36" s="36">
        <v>44824</v>
      </c>
      <c r="BA36" s="36">
        <v>44849</v>
      </c>
      <c r="BB36" s="133"/>
      <c r="BC36" s="23" t="s">
        <v>152</v>
      </c>
      <c r="BD36" s="38"/>
      <c r="BE36" s="40" t="s">
        <v>206</v>
      </c>
      <c r="BF36" s="40" t="s">
        <v>94</v>
      </c>
      <c r="BG36" s="41" t="s">
        <v>137</v>
      </c>
      <c r="BH36" s="38"/>
      <c r="BI36" s="42" t="s">
        <v>206</v>
      </c>
      <c r="BJ36" s="42" t="s">
        <v>94</v>
      </c>
      <c r="BK36" s="110"/>
      <c r="BL36" s="110"/>
      <c r="BM36" s="76"/>
    </row>
    <row r="37" spans="1:65" ht="114" hidden="1" customHeight="1" x14ac:dyDescent="0.3">
      <c r="A37" s="151"/>
      <c r="B37" s="150">
        <v>8</v>
      </c>
      <c r="C37" s="117"/>
      <c r="D37" s="117"/>
      <c r="E37" s="138" t="s">
        <v>81</v>
      </c>
      <c r="F37" s="138" t="s">
        <v>82</v>
      </c>
      <c r="G37" s="152"/>
      <c r="H37" s="102"/>
      <c r="I37" s="104"/>
      <c r="J37" s="105"/>
      <c r="K37" s="23" t="s">
        <v>165</v>
      </c>
      <c r="L37" s="24"/>
      <c r="M37" s="136"/>
      <c r="N37" s="105"/>
      <c r="O37" s="100"/>
      <c r="P37" s="94"/>
      <c r="Q37" s="96"/>
      <c r="R37" s="128"/>
      <c r="S37" s="99"/>
      <c r="T37" s="100"/>
      <c r="U37" s="98"/>
      <c r="V37" s="85"/>
      <c r="W37" s="23" t="s">
        <v>167</v>
      </c>
      <c r="X37" s="25"/>
      <c r="Y37" s="26"/>
      <c r="Z37" s="26"/>
      <c r="AA37" s="26"/>
      <c r="AB37" s="27"/>
      <c r="AC37" s="27"/>
      <c r="AD37" s="28"/>
      <c r="AE37" s="28"/>
      <c r="AF37" s="28"/>
      <c r="AG37" s="29"/>
      <c r="AH37" s="28"/>
      <c r="AI37" s="30" t="str">
        <f t="shared" si="1"/>
        <v/>
      </c>
      <c r="AJ37" s="30" t="str">
        <f t="shared" si="0"/>
        <v/>
      </c>
      <c r="AK37" s="28"/>
      <c r="AL37" s="30" t="str">
        <f>IFERROR(VLOOKUP(AJ37&amp;AK37,[2]Tabla_Controles!$B$56:$G$65,5,FALSE),"")</f>
        <v/>
      </c>
      <c r="AM37" s="31" t="str">
        <f t="shared" si="2"/>
        <v/>
      </c>
      <c r="AN37" s="122"/>
      <c r="AO37" s="88"/>
      <c r="AP37" s="125"/>
      <c r="AQ37" s="92"/>
      <c r="AR37" s="78"/>
      <c r="AS37" s="78"/>
      <c r="AT37" s="79"/>
      <c r="AU37" s="80"/>
      <c r="AV37" s="32" t="s">
        <v>171</v>
      </c>
      <c r="AW37" s="33"/>
      <c r="AX37" s="35"/>
      <c r="AY37" s="35"/>
      <c r="AZ37" s="36"/>
      <c r="BA37" s="36"/>
      <c r="BB37" s="133"/>
      <c r="BC37" s="23" t="s">
        <v>167</v>
      </c>
      <c r="BD37" s="38"/>
      <c r="BE37" s="40"/>
      <c r="BF37" s="40"/>
      <c r="BG37" s="41" t="s">
        <v>147</v>
      </c>
      <c r="BH37" s="38"/>
      <c r="BI37" s="42"/>
      <c r="BJ37" s="42"/>
      <c r="BK37" s="110"/>
      <c r="BL37" s="110"/>
      <c r="BM37" s="76"/>
    </row>
    <row r="38" spans="1:65" ht="114" hidden="1" customHeight="1" x14ac:dyDescent="0.3">
      <c r="A38" s="151"/>
      <c r="B38" s="150">
        <v>8</v>
      </c>
      <c r="C38" s="117"/>
      <c r="D38" s="117"/>
      <c r="E38" s="138" t="s">
        <v>81</v>
      </c>
      <c r="F38" s="138" t="s">
        <v>82</v>
      </c>
      <c r="G38" s="152"/>
      <c r="H38" s="103"/>
      <c r="I38" s="104"/>
      <c r="J38" s="105"/>
      <c r="K38" s="23" t="s">
        <v>175</v>
      </c>
      <c r="L38" s="24"/>
      <c r="M38" s="137"/>
      <c r="N38" s="105"/>
      <c r="O38" s="100"/>
      <c r="P38" s="94"/>
      <c r="Q38" s="97"/>
      <c r="R38" s="129"/>
      <c r="S38" s="99"/>
      <c r="T38" s="100"/>
      <c r="U38" s="98"/>
      <c r="V38" s="85"/>
      <c r="W38" s="23" t="s">
        <v>177</v>
      </c>
      <c r="X38" s="25"/>
      <c r="Y38" s="26"/>
      <c r="Z38" s="26"/>
      <c r="AA38" s="26"/>
      <c r="AB38" s="27"/>
      <c r="AC38" s="27"/>
      <c r="AD38" s="28"/>
      <c r="AE38" s="28"/>
      <c r="AF38" s="28"/>
      <c r="AG38" s="29"/>
      <c r="AH38" s="28"/>
      <c r="AI38" s="30" t="str">
        <f t="shared" si="1"/>
        <v/>
      </c>
      <c r="AJ38" s="30" t="str">
        <f t="shared" si="0"/>
        <v/>
      </c>
      <c r="AK38" s="28"/>
      <c r="AL38" s="30" t="str">
        <f>IFERROR(VLOOKUP(AJ38&amp;AK38,[2]Tabla_Controles!$B$56:$G$65,5,FALSE),"")</f>
        <v/>
      </c>
      <c r="AM38" s="31" t="str">
        <f t="shared" si="2"/>
        <v/>
      </c>
      <c r="AN38" s="123"/>
      <c r="AO38" s="89"/>
      <c r="AP38" s="126"/>
      <c r="AQ38" s="93"/>
      <c r="AR38" s="78"/>
      <c r="AS38" s="78"/>
      <c r="AT38" s="79"/>
      <c r="AU38" s="80"/>
      <c r="AV38" s="32" t="s">
        <v>182</v>
      </c>
      <c r="AW38" s="58"/>
      <c r="AX38" s="59"/>
      <c r="AY38" s="59"/>
      <c r="AZ38" s="60"/>
      <c r="BA38" s="61"/>
      <c r="BB38" s="134"/>
      <c r="BC38" s="23" t="s">
        <v>177</v>
      </c>
      <c r="BD38" s="38"/>
      <c r="BE38" s="40"/>
      <c r="BF38" s="40"/>
      <c r="BG38" s="41" t="s">
        <v>157</v>
      </c>
      <c r="BH38" s="38"/>
      <c r="BI38" s="42"/>
      <c r="BJ38" s="42"/>
      <c r="BK38" s="111"/>
      <c r="BL38" s="111"/>
      <c r="BM38" s="77"/>
    </row>
    <row r="39" spans="1:65" ht="60" customHeight="1" x14ac:dyDescent="0.3">
      <c r="A39" s="112" t="str">
        <f>C39&amp;COUNTIF($C$10:C39,C39)</f>
        <v>Corrupción5</v>
      </c>
      <c r="B39" s="150">
        <v>10</v>
      </c>
      <c r="C39" s="117" t="s">
        <v>79</v>
      </c>
      <c r="D39" s="117" t="s">
        <v>80</v>
      </c>
      <c r="E39" s="138" t="s">
        <v>288</v>
      </c>
      <c r="F39" s="138" t="s">
        <v>289</v>
      </c>
      <c r="G39" s="118" t="s">
        <v>290</v>
      </c>
      <c r="H39" s="101" t="s">
        <v>291</v>
      </c>
      <c r="I39" s="104" t="str">
        <f>"Posibilidad de recibir o solicitar cualquier dádiva o beneficio a nombre propio o de terceros, con el fin de "&amp;J39</f>
        <v>Posibilidad de recibir o solicitar cualquier dádiva o beneficio a nombre propio o de terceros, con el fin de no informar conductas delictivas conocidas a las autoridades. (Omisión de denuncia)</v>
      </c>
      <c r="J39" s="105" t="s">
        <v>292</v>
      </c>
      <c r="K39" s="23" t="s">
        <v>86</v>
      </c>
      <c r="L39" s="24" t="s">
        <v>293</v>
      </c>
      <c r="M39" s="135" t="s">
        <v>294</v>
      </c>
      <c r="N39" s="105" t="s">
        <v>89</v>
      </c>
      <c r="O39" s="100" t="str">
        <f>IF(N39="","",IF(OR($N39=[2]Tabla_Probabilidad!$D$20,$N39=[2]Tabla_Probabilidad!$J$20),"Muy Baja",IF(OR($N39=[2]Tabla_Probabilidad!$E$20,$N39=[2]Tabla_Probabilidad!$K$20),"Baja",IF(OR($N39=[2]Tabla_Probabilidad!$F$20,$N39=[2]Tabla_Probabilidad!$L$20),"Media",IF(OR($N39=[2]Tabla_Probabilidad!$G$20,$N39=[2]Tabla_Probabilidad!$M$20),"Alta",IF(OR($N39=[2]Tabla_Probabilidad!$H$20,$N39=[2]Tabla_Probabilidad!$N$20),"Muy Alta"))))))</f>
        <v>Media</v>
      </c>
      <c r="P39" s="94">
        <f>IF(O39="Muy Baja",1,IF(O39="Baja",2,IF(O39="Media",3,IF(O39="Alta",4,IF(O39="Muy Alta",5,"")))))</f>
        <v>3</v>
      </c>
      <c r="Q39" s="95" t="str">
        <f>IFERROR(IF($C39="Corrupción",HYPERLINK("#"&amp;"Impacto_Riesgos!C"&amp;MATCH($B39,[2]Impacto_Riesgos!$B$10:$B$138,0)+9,"Calcula el impacto aquí"),"")," ")</f>
        <v>Calcula el impacto aquí</v>
      </c>
      <c r="R39" s="127">
        <f>IFERROR(VLOOKUP(A39,[2]Impacto_Riesgos!$A$8:$W$138,23,),"NA")</f>
        <v>15</v>
      </c>
      <c r="S39" s="99" t="s">
        <v>90</v>
      </c>
      <c r="T39" s="100" t="str">
        <f>IF($S39='[2]Tabla Impacto'!$F$10,"Moderado",IF($S39='[2]Tabla Impacto'!$G$10,"Mayor",IF($S39='[2]Tabla Impacto'!$H$10,"Catastrófico","")))</f>
        <v>Catastrófico</v>
      </c>
      <c r="U39" s="98">
        <f>IF(T39="Leve",1,IF(T39="Menor",2,IF(T39="Moderado",3,IF(T39="Mayor",4,IF(T39="Catastrófico",5,"")))))</f>
        <v>5</v>
      </c>
      <c r="V39" s="85"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23" t="s">
        <v>91</v>
      </c>
      <c r="X39" s="25" t="s">
        <v>295</v>
      </c>
      <c r="Y39" s="26" t="s">
        <v>296</v>
      </c>
      <c r="Z39" s="26" t="s">
        <v>297</v>
      </c>
      <c r="AA39" s="26" t="s">
        <v>204</v>
      </c>
      <c r="AB39" s="27" t="s">
        <v>96</v>
      </c>
      <c r="AC39" s="27" t="s">
        <v>97</v>
      </c>
      <c r="AD39" s="28" t="s">
        <v>98</v>
      </c>
      <c r="AE39" s="28" t="s">
        <v>99</v>
      </c>
      <c r="AF39" s="28" t="s">
        <v>100</v>
      </c>
      <c r="AG39" s="29" t="s">
        <v>98</v>
      </c>
      <c r="AH39" s="28" t="s">
        <v>101</v>
      </c>
      <c r="AI39" s="30">
        <f t="shared" si="1"/>
        <v>100</v>
      </c>
      <c r="AJ39" s="30" t="str">
        <f t="shared" si="0"/>
        <v>Fuerte</v>
      </c>
      <c r="AK39" s="28" t="s">
        <v>102</v>
      </c>
      <c r="AL39" s="30" t="str">
        <f>IFERROR(VLOOKUP(AJ39&amp;AK39,[2]Tabla_Controles!$B$56:$G$65,5,FALSE),"")</f>
        <v>Fuerte</v>
      </c>
      <c r="AM39" s="31">
        <f t="shared" si="2"/>
        <v>100</v>
      </c>
      <c r="AN39" s="121">
        <f>IFERROR(AVERAGE(AM39:AM45),"")</f>
        <v>62.5</v>
      </c>
      <c r="AO39" s="87" t="str">
        <f>IF($AN39=100,"Fuerte",IF($AN39&lt;100,"Moderado",IF($AN39&lt;50,"Débil",IF($AN39=0,"",""))))</f>
        <v>Moderado</v>
      </c>
      <c r="AP39" s="124" t="s">
        <v>103</v>
      </c>
      <c r="AQ39" s="91">
        <f>IFERROR(P39-VLOOKUP(AO39&amp;AP39,[2]Tabla_Controles!$B$77:$E$83,4,0),"")</f>
        <v>2</v>
      </c>
      <c r="AR39" s="78" t="str">
        <f>IF($AQ39="","",IF($AQ39=1,"Muy Baja",IF($AQ39=2,"Baja",IF($AQ39=3,"Media",IF($AQ39=4,"Alta",IF($AQ39=5,"Muy Alta","Muy Baja"))))))</f>
        <v>Baja</v>
      </c>
      <c r="AS39" s="78" t="str">
        <f>T39</f>
        <v>Catastrófico</v>
      </c>
      <c r="AT39" s="79"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80" t="s">
        <v>104</v>
      </c>
      <c r="AV39" s="32" t="s">
        <v>105</v>
      </c>
      <c r="AW39" s="49" t="s">
        <v>298</v>
      </c>
      <c r="AX39" s="34" t="s">
        <v>173</v>
      </c>
      <c r="AY39" s="35" t="s">
        <v>204</v>
      </c>
      <c r="AZ39" s="36">
        <v>44824</v>
      </c>
      <c r="BA39" s="36">
        <v>44849</v>
      </c>
      <c r="BB39" s="132" t="s">
        <v>109</v>
      </c>
      <c r="BC39" s="23" t="s">
        <v>91</v>
      </c>
      <c r="BD39" s="38"/>
      <c r="BE39" s="40" t="s">
        <v>206</v>
      </c>
      <c r="BF39" s="40" t="s">
        <v>94</v>
      </c>
      <c r="BG39" s="41" t="s">
        <v>171</v>
      </c>
      <c r="BH39" s="38"/>
      <c r="BI39" s="42" t="s">
        <v>206</v>
      </c>
      <c r="BJ39" s="42" t="s">
        <v>94</v>
      </c>
      <c r="BK39" s="109" t="s">
        <v>111</v>
      </c>
      <c r="BL39" s="109" t="s">
        <v>112</v>
      </c>
      <c r="BM39" s="75" t="s">
        <v>94</v>
      </c>
    </row>
    <row r="40" spans="1:65" ht="102" customHeight="1" x14ac:dyDescent="0.3">
      <c r="A40" s="112"/>
      <c r="B40" s="150">
        <v>10</v>
      </c>
      <c r="C40" s="117"/>
      <c r="D40" s="117"/>
      <c r="E40" s="138" t="s">
        <v>288</v>
      </c>
      <c r="F40" s="138" t="s">
        <v>289</v>
      </c>
      <c r="G40" s="119"/>
      <c r="H40" s="102"/>
      <c r="I40" s="104"/>
      <c r="J40" s="105"/>
      <c r="K40" s="23" t="s">
        <v>113</v>
      </c>
      <c r="L40" s="24" t="s">
        <v>207</v>
      </c>
      <c r="M40" s="136"/>
      <c r="N40" s="105"/>
      <c r="O40" s="100"/>
      <c r="P40" s="94"/>
      <c r="Q40" s="96"/>
      <c r="R40" s="128"/>
      <c r="S40" s="99"/>
      <c r="T40" s="100"/>
      <c r="U40" s="98"/>
      <c r="V40" s="85"/>
      <c r="W40" s="23" t="s">
        <v>115</v>
      </c>
      <c r="X40" s="25" t="s">
        <v>178</v>
      </c>
      <c r="Y40" s="26" t="s">
        <v>179</v>
      </c>
      <c r="Z40" s="26" t="s">
        <v>180</v>
      </c>
      <c r="AA40" s="26" t="s">
        <v>181</v>
      </c>
      <c r="AB40" s="27" t="s">
        <v>96</v>
      </c>
      <c r="AC40" s="27" t="s">
        <v>97</v>
      </c>
      <c r="AD40" s="28" t="s">
        <v>98</v>
      </c>
      <c r="AE40" s="28" t="s">
        <v>156</v>
      </c>
      <c r="AF40" s="28" t="s">
        <v>100</v>
      </c>
      <c r="AG40" s="29" t="s">
        <v>98</v>
      </c>
      <c r="AH40" s="28" t="s">
        <v>101</v>
      </c>
      <c r="AI40" s="30">
        <f t="shared" si="1"/>
        <v>95</v>
      </c>
      <c r="AJ40" s="30" t="str">
        <f t="shared" si="0"/>
        <v>Moderado</v>
      </c>
      <c r="AK40" s="28" t="s">
        <v>102</v>
      </c>
      <c r="AL40" s="30" t="str">
        <f>IFERROR(VLOOKUP(AJ40&amp;AK40,[2]Tabla_Controles!$B$56:$G$65,5,FALSE),"")</f>
        <v>Moderado</v>
      </c>
      <c r="AM40" s="31">
        <f t="shared" si="2"/>
        <v>50</v>
      </c>
      <c r="AN40" s="122"/>
      <c r="AO40" s="88"/>
      <c r="AP40" s="125"/>
      <c r="AQ40" s="92"/>
      <c r="AR40" s="78"/>
      <c r="AS40" s="78"/>
      <c r="AT40" s="79"/>
      <c r="AU40" s="80"/>
      <c r="AV40" s="32" t="s">
        <v>121</v>
      </c>
      <c r="AW40" s="49" t="s">
        <v>183</v>
      </c>
      <c r="AX40" s="51" t="s">
        <v>184</v>
      </c>
      <c r="AY40" s="51" t="s">
        <v>181</v>
      </c>
      <c r="AZ40" s="52" t="s">
        <v>185</v>
      </c>
      <c r="BA40" s="52" t="s">
        <v>186</v>
      </c>
      <c r="BB40" s="133"/>
      <c r="BC40" s="23" t="s">
        <v>115</v>
      </c>
      <c r="BD40" s="38" t="s">
        <v>126</v>
      </c>
      <c r="BE40" s="53" t="s">
        <v>299</v>
      </c>
      <c r="BF40" s="55" t="s">
        <v>300</v>
      </c>
      <c r="BG40" s="41" t="s">
        <v>182</v>
      </c>
      <c r="BH40" s="38" t="s">
        <v>126</v>
      </c>
      <c r="BI40" s="54" t="s">
        <v>262</v>
      </c>
      <c r="BJ40" s="54" t="s">
        <v>263</v>
      </c>
      <c r="BK40" s="110"/>
      <c r="BL40" s="110"/>
      <c r="BM40" s="76"/>
    </row>
    <row r="41" spans="1:65" ht="101.1" customHeight="1" x14ac:dyDescent="0.3">
      <c r="A41" s="112"/>
      <c r="B41" s="150">
        <v>10</v>
      </c>
      <c r="C41" s="117"/>
      <c r="D41" s="117"/>
      <c r="E41" s="138" t="s">
        <v>288</v>
      </c>
      <c r="F41" s="138" t="s">
        <v>289</v>
      </c>
      <c r="G41" s="119"/>
      <c r="H41" s="102"/>
      <c r="I41" s="104"/>
      <c r="J41" s="105"/>
      <c r="K41" s="23" t="s">
        <v>131</v>
      </c>
      <c r="L41" s="24" t="s">
        <v>301</v>
      </c>
      <c r="M41" s="136"/>
      <c r="N41" s="105"/>
      <c r="O41" s="100"/>
      <c r="P41" s="94"/>
      <c r="Q41" s="96"/>
      <c r="R41" s="128"/>
      <c r="S41" s="99"/>
      <c r="T41" s="100"/>
      <c r="U41" s="98"/>
      <c r="V41" s="85"/>
      <c r="W41" s="23" t="s">
        <v>133</v>
      </c>
      <c r="X41" s="25" t="s">
        <v>302</v>
      </c>
      <c r="Y41" s="26" t="s">
        <v>303</v>
      </c>
      <c r="Z41" s="26" t="s">
        <v>304</v>
      </c>
      <c r="AA41" s="26" t="s">
        <v>305</v>
      </c>
      <c r="AB41" s="27" t="s">
        <v>96</v>
      </c>
      <c r="AC41" s="27" t="s">
        <v>97</v>
      </c>
      <c r="AD41" s="28" t="s">
        <v>98</v>
      </c>
      <c r="AE41" s="28" t="s">
        <v>156</v>
      </c>
      <c r="AF41" s="28" t="s">
        <v>100</v>
      </c>
      <c r="AG41" s="29" t="s">
        <v>98</v>
      </c>
      <c r="AH41" s="28" t="s">
        <v>101</v>
      </c>
      <c r="AI41" s="30">
        <f t="shared" si="1"/>
        <v>95</v>
      </c>
      <c r="AJ41" s="30" t="str">
        <f t="shared" si="0"/>
        <v>Moderado</v>
      </c>
      <c r="AK41" s="28" t="s">
        <v>102</v>
      </c>
      <c r="AL41" s="30" t="str">
        <f>IFERROR(VLOOKUP(AJ41&amp;AK41,[2]Tabla_Controles!$B$56:$G$65,5,FALSE),"")</f>
        <v>Moderado</v>
      </c>
      <c r="AM41" s="31">
        <f t="shared" si="2"/>
        <v>50</v>
      </c>
      <c r="AN41" s="122"/>
      <c r="AO41" s="88"/>
      <c r="AP41" s="125"/>
      <c r="AQ41" s="92"/>
      <c r="AR41" s="78"/>
      <c r="AS41" s="78"/>
      <c r="AT41" s="79"/>
      <c r="AU41" s="80"/>
      <c r="AV41" s="32" t="s">
        <v>137</v>
      </c>
      <c r="AW41" s="49" t="s">
        <v>306</v>
      </c>
      <c r="AX41" s="49" t="s">
        <v>307</v>
      </c>
      <c r="AY41" s="35" t="s">
        <v>204</v>
      </c>
      <c r="AZ41" s="50">
        <v>44834</v>
      </c>
      <c r="BA41" s="52" t="s">
        <v>308</v>
      </c>
      <c r="BB41" s="133"/>
      <c r="BC41" s="23" t="s">
        <v>133</v>
      </c>
      <c r="BD41" s="38" t="s">
        <v>126</v>
      </c>
      <c r="BE41" s="40" t="s">
        <v>309</v>
      </c>
      <c r="BF41" s="40" t="s">
        <v>310</v>
      </c>
      <c r="BG41" s="41" t="s">
        <v>105</v>
      </c>
      <c r="BH41" s="38"/>
      <c r="BI41" s="42" t="s">
        <v>206</v>
      </c>
      <c r="BJ41" s="42" t="s">
        <v>94</v>
      </c>
      <c r="BK41" s="110"/>
      <c r="BL41" s="110"/>
      <c r="BM41" s="76"/>
    </row>
    <row r="42" spans="1:65" ht="102" x14ac:dyDescent="0.3">
      <c r="A42" s="112"/>
      <c r="B42" s="150">
        <v>10</v>
      </c>
      <c r="C42" s="117"/>
      <c r="D42" s="117"/>
      <c r="E42" s="138" t="s">
        <v>288</v>
      </c>
      <c r="F42" s="138" t="s">
        <v>289</v>
      </c>
      <c r="G42" s="119"/>
      <c r="H42" s="102"/>
      <c r="I42" s="104"/>
      <c r="J42" s="105"/>
      <c r="K42" s="23" t="s">
        <v>140</v>
      </c>
      <c r="L42" s="24" t="s">
        <v>311</v>
      </c>
      <c r="M42" s="136"/>
      <c r="N42" s="105"/>
      <c r="O42" s="100"/>
      <c r="P42" s="94"/>
      <c r="Q42" s="96"/>
      <c r="R42" s="128"/>
      <c r="S42" s="99"/>
      <c r="T42" s="100"/>
      <c r="U42" s="98"/>
      <c r="V42" s="85"/>
      <c r="W42" s="23" t="s">
        <v>142</v>
      </c>
      <c r="X42" s="25" t="s">
        <v>168</v>
      </c>
      <c r="Y42" s="26" t="s">
        <v>169</v>
      </c>
      <c r="Z42" s="26" t="s">
        <v>170</v>
      </c>
      <c r="AA42" s="26" t="s">
        <v>95</v>
      </c>
      <c r="AB42" s="27" t="s">
        <v>96</v>
      </c>
      <c r="AC42" s="27" t="s">
        <v>97</v>
      </c>
      <c r="AD42" s="28" t="s">
        <v>98</v>
      </c>
      <c r="AE42" s="28" t="s">
        <v>156</v>
      </c>
      <c r="AF42" s="28" t="s">
        <v>100</v>
      </c>
      <c r="AG42" s="29" t="s">
        <v>98</v>
      </c>
      <c r="AH42" s="28" t="s">
        <v>101</v>
      </c>
      <c r="AI42" s="30">
        <f>IF(COUNTBLANK(AB42:AH42)=7,"",IF($AB42="Asignado",15,0)+IF($AC42="Adecuado",15,0)+IF($AD42="Oportuna",15,0)+IF($AE42="Prevenir",15,0)+IF($AE42="Detectar",10,0)+IF($AF42="Confiable",15,0)+IF($AG42="Oportuna",15,0)+IF($AH42="Completa",10,0)+IF($AH42="Incompleta",5,0))</f>
        <v>95</v>
      </c>
      <c r="AJ42" s="30" t="str">
        <f t="shared" si="0"/>
        <v>Moderado</v>
      </c>
      <c r="AK42" s="28" t="s">
        <v>102</v>
      </c>
      <c r="AL42" s="30" t="str">
        <f>IFERROR(VLOOKUP(AJ42&amp;AK42,[2]Tabla_Controles!$B$56:$G$65,5,FALSE),"")</f>
        <v>Moderado</v>
      </c>
      <c r="AM42" s="31">
        <f t="shared" si="2"/>
        <v>50</v>
      </c>
      <c r="AN42" s="122"/>
      <c r="AO42" s="88"/>
      <c r="AP42" s="125"/>
      <c r="AQ42" s="92"/>
      <c r="AR42" s="78"/>
      <c r="AS42" s="78"/>
      <c r="AT42" s="79"/>
      <c r="AU42" s="80"/>
      <c r="AV42" s="32" t="s">
        <v>147</v>
      </c>
      <c r="AW42" s="33" t="s">
        <v>287</v>
      </c>
      <c r="AX42" s="34" t="s">
        <v>173</v>
      </c>
      <c r="AY42" s="35" t="s">
        <v>204</v>
      </c>
      <c r="AZ42" s="36">
        <v>44824</v>
      </c>
      <c r="BA42" s="36">
        <v>44849</v>
      </c>
      <c r="BB42" s="133"/>
      <c r="BC42" s="23" t="s">
        <v>142</v>
      </c>
      <c r="BD42" s="38"/>
      <c r="BE42" s="24" t="s">
        <v>312</v>
      </c>
      <c r="BF42" s="40"/>
      <c r="BG42" s="41" t="s">
        <v>121</v>
      </c>
      <c r="BH42" s="38"/>
      <c r="BI42" s="42" t="s">
        <v>206</v>
      </c>
      <c r="BJ42" s="42" t="s">
        <v>94</v>
      </c>
      <c r="BK42" s="110"/>
      <c r="BL42" s="110"/>
      <c r="BM42" s="76"/>
    </row>
    <row r="43" spans="1:65" ht="30" hidden="1" customHeight="1" x14ac:dyDescent="0.3">
      <c r="A43" s="112"/>
      <c r="B43" s="150">
        <v>10</v>
      </c>
      <c r="C43" s="117"/>
      <c r="D43" s="117"/>
      <c r="E43" s="138" t="s">
        <v>288</v>
      </c>
      <c r="F43" s="138" t="s">
        <v>289</v>
      </c>
      <c r="G43" s="119"/>
      <c r="H43" s="102"/>
      <c r="I43" s="104"/>
      <c r="J43" s="105"/>
      <c r="K43" s="23" t="s">
        <v>150</v>
      </c>
      <c r="L43" s="24"/>
      <c r="M43" s="136"/>
      <c r="N43" s="105"/>
      <c r="O43" s="100"/>
      <c r="P43" s="94"/>
      <c r="Q43" s="96"/>
      <c r="R43" s="128"/>
      <c r="S43" s="99"/>
      <c r="T43" s="100"/>
      <c r="U43" s="98"/>
      <c r="V43" s="85"/>
      <c r="W43" s="23" t="s">
        <v>152</v>
      </c>
      <c r="X43" s="25"/>
      <c r="Y43" s="26"/>
      <c r="Z43" s="26"/>
      <c r="AA43" s="26"/>
      <c r="AB43" s="27"/>
      <c r="AC43" s="27"/>
      <c r="AD43" s="28"/>
      <c r="AE43" s="28"/>
      <c r="AF43" s="28"/>
      <c r="AG43" s="29"/>
      <c r="AH43" s="28"/>
      <c r="AI43" s="30" t="str">
        <f t="shared" si="1"/>
        <v/>
      </c>
      <c r="AJ43" s="30" t="str">
        <f t="shared" si="0"/>
        <v/>
      </c>
      <c r="AK43" s="28"/>
      <c r="AL43" s="30" t="str">
        <f>IFERROR(VLOOKUP(AJ43&amp;AK43,[2]Tabla_Controles!$B$56:$G$65,5,FALSE),"")</f>
        <v/>
      </c>
      <c r="AM43" s="31" t="str">
        <f t="shared" si="2"/>
        <v/>
      </c>
      <c r="AN43" s="122"/>
      <c r="AO43" s="88"/>
      <c r="AP43" s="125"/>
      <c r="AQ43" s="92"/>
      <c r="AR43" s="78"/>
      <c r="AS43" s="78"/>
      <c r="AT43" s="79"/>
      <c r="AU43" s="80"/>
      <c r="AV43" s="32" t="s">
        <v>157</v>
      </c>
      <c r="AW43" s="49"/>
      <c r="AX43" s="49"/>
      <c r="AY43" s="49"/>
      <c r="AZ43" s="52"/>
      <c r="BA43" s="52"/>
      <c r="BB43" s="133"/>
      <c r="BC43" s="23" t="s">
        <v>152</v>
      </c>
      <c r="BD43" s="38"/>
      <c r="BE43" s="40"/>
      <c r="BF43" s="40"/>
      <c r="BG43" s="41" t="s">
        <v>137</v>
      </c>
      <c r="BH43" s="38"/>
      <c r="BI43" s="42"/>
      <c r="BJ43" s="42"/>
      <c r="BK43" s="110"/>
      <c r="BL43" s="110"/>
      <c r="BM43" s="76"/>
    </row>
    <row r="44" spans="1:65" ht="30" hidden="1" customHeight="1" x14ac:dyDescent="0.3">
      <c r="A44" s="112"/>
      <c r="B44" s="150">
        <v>10</v>
      </c>
      <c r="C44" s="117"/>
      <c r="D44" s="117"/>
      <c r="E44" s="138" t="s">
        <v>288</v>
      </c>
      <c r="F44" s="138" t="s">
        <v>289</v>
      </c>
      <c r="G44" s="119"/>
      <c r="H44" s="102"/>
      <c r="I44" s="104"/>
      <c r="J44" s="105"/>
      <c r="K44" s="23" t="s">
        <v>165</v>
      </c>
      <c r="L44" s="24"/>
      <c r="M44" s="136"/>
      <c r="N44" s="105"/>
      <c r="O44" s="100"/>
      <c r="P44" s="94"/>
      <c r="Q44" s="96"/>
      <c r="R44" s="128"/>
      <c r="S44" s="99"/>
      <c r="T44" s="100"/>
      <c r="U44" s="98"/>
      <c r="V44" s="85"/>
      <c r="W44" s="23" t="s">
        <v>167</v>
      </c>
      <c r="X44" s="25"/>
      <c r="Y44" s="26"/>
      <c r="Z44" s="26"/>
      <c r="AA44" s="26"/>
      <c r="AB44" s="27"/>
      <c r="AC44" s="27"/>
      <c r="AD44" s="28"/>
      <c r="AE44" s="28"/>
      <c r="AF44" s="28"/>
      <c r="AG44" s="29"/>
      <c r="AH44" s="28"/>
      <c r="AI44" s="30" t="str">
        <f t="shared" si="1"/>
        <v/>
      </c>
      <c r="AJ44" s="30" t="str">
        <f t="shared" si="0"/>
        <v/>
      </c>
      <c r="AK44" s="28"/>
      <c r="AL44" s="30" t="str">
        <f>IFERROR(VLOOKUP(AJ44&amp;AK44,[2]Tabla_Controles!$B$56:$G$65,5,FALSE),"")</f>
        <v/>
      </c>
      <c r="AM44" s="31" t="str">
        <f t="shared" si="2"/>
        <v/>
      </c>
      <c r="AN44" s="122"/>
      <c r="AO44" s="88"/>
      <c r="AP44" s="125"/>
      <c r="AQ44" s="92"/>
      <c r="AR44" s="78"/>
      <c r="AS44" s="78"/>
      <c r="AT44" s="79"/>
      <c r="AU44" s="80"/>
      <c r="AV44" s="32" t="s">
        <v>171</v>
      </c>
      <c r="AW44" s="49"/>
      <c r="AX44" s="49"/>
      <c r="AY44" s="49"/>
      <c r="AZ44" s="52"/>
      <c r="BA44" s="52"/>
      <c r="BB44" s="133"/>
      <c r="BC44" s="23" t="s">
        <v>167</v>
      </c>
      <c r="BD44" s="38"/>
      <c r="BE44" s="40"/>
      <c r="BF44" s="40"/>
      <c r="BG44" s="41" t="s">
        <v>147</v>
      </c>
      <c r="BH44" s="38"/>
      <c r="BI44" s="42"/>
      <c r="BJ44" s="42"/>
      <c r="BK44" s="110"/>
      <c r="BL44" s="110"/>
      <c r="BM44" s="76"/>
    </row>
    <row r="45" spans="1:65" ht="30" hidden="1" customHeight="1" x14ac:dyDescent="0.3">
      <c r="A45" s="112"/>
      <c r="B45" s="150">
        <v>10</v>
      </c>
      <c r="C45" s="117"/>
      <c r="D45" s="117"/>
      <c r="E45" s="138" t="s">
        <v>288</v>
      </c>
      <c r="F45" s="138" t="s">
        <v>289</v>
      </c>
      <c r="G45" s="120"/>
      <c r="H45" s="103"/>
      <c r="I45" s="104"/>
      <c r="J45" s="105"/>
      <c r="K45" s="23" t="s">
        <v>175</v>
      </c>
      <c r="L45" s="24"/>
      <c r="M45" s="137"/>
      <c r="N45" s="105"/>
      <c r="O45" s="100"/>
      <c r="P45" s="94"/>
      <c r="Q45" s="97"/>
      <c r="R45" s="129"/>
      <c r="S45" s="99"/>
      <c r="T45" s="100"/>
      <c r="U45" s="98"/>
      <c r="V45" s="85"/>
      <c r="W45" s="23" t="s">
        <v>177</v>
      </c>
      <c r="X45" s="25"/>
      <c r="Y45" s="26"/>
      <c r="Z45" s="26"/>
      <c r="AA45" s="26"/>
      <c r="AB45" s="27"/>
      <c r="AC45" s="27"/>
      <c r="AD45" s="28"/>
      <c r="AE45" s="28"/>
      <c r="AF45" s="28"/>
      <c r="AG45" s="29"/>
      <c r="AH45" s="28"/>
      <c r="AI45" s="30" t="str">
        <f t="shared" si="1"/>
        <v/>
      </c>
      <c r="AJ45" s="30" t="str">
        <f t="shared" si="0"/>
        <v/>
      </c>
      <c r="AK45" s="28"/>
      <c r="AL45" s="30" t="str">
        <f>IFERROR(VLOOKUP(AJ45&amp;AK45,[2]Tabla_Controles!$B$56:$G$65,5,FALSE),"")</f>
        <v/>
      </c>
      <c r="AM45" s="31" t="str">
        <f t="shared" si="2"/>
        <v/>
      </c>
      <c r="AN45" s="123"/>
      <c r="AO45" s="89"/>
      <c r="AP45" s="126"/>
      <c r="AQ45" s="93"/>
      <c r="AR45" s="78"/>
      <c r="AS45" s="78"/>
      <c r="AT45" s="79"/>
      <c r="AU45" s="80"/>
      <c r="AV45" s="32" t="s">
        <v>182</v>
      </c>
      <c r="AW45" s="49"/>
      <c r="AX45" s="49"/>
      <c r="AY45" s="49"/>
      <c r="AZ45" s="52"/>
      <c r="BA45" s="52"/>
      <c r="BB45" s="134"/>
      <c r="BC45" s="23" t="s">
        <v>177</v>
      </c>
      <c r="BD45" s="38"/>
      <c r="BE45" s="40"/>
      <c r="BF45" s="40"/>
      <c r="BG45" s="41" t="s">
        <v>157</v>
      </c>
      <c r="BH45" s="38"/>
      <c r="BI45" s="42"/>
      <c r="BJ45" s="42"/>
      <c r="BK45" s="111"/>
      <c r="BL45" s="111"/>
      <c r="BM45" s="77"/>
    </row>
    <row r="46" spans="1:65" ht="313.5" x14ac:dyDescent="0.3">
      <c r="A46" s="112" t="str">
        <f>C46&amp;COUNTIF($C$10:C46,C46)</f>
        <v>Corrupción6</v>
      </c>
      <c r="B46" s="150">
        <v>11</v>
      </c>
      <c r="C46" s="117" t="s">
        <v>79</v>
      </c>
      <c r="D46" s="117" t="s">
        <v>80</v>
      </c>
      <c r="E46" s="138" t="s">
        <v>313</v>
      </c>
      <c r="F46" s="138" t="s">
        <v>314</v>
      </c>
      <c r="G46" s="118" t="s">
        <v>315</v>
      </c>
      <c r="H46" s="101" t="s">
        <v>316</v>
      </c>
      <c r="I46" s="104" t="str">
        <f>"Posibilidad de recibir o solicitar cualquier dádiva o beneficio a nombre propio o de terceros, con el fin de "&amp;J46</f>
        <v xml:space="preserve">Posibilidad de recibir o solicitar cualquier dádiva o beneficio a nombre propio o de terceros, con el fin de utilizar de forma  indebida la información  privilegiada de los sistemas de información </v>
      </c>
      <c r="J46" s="105" t="s">
        <v>317</v>
      </c>
      <c r="K46" s="23" t="s">
        <v>86</v>
      </c>
      <c r="L46" s="24" t="s">
        <v>318</v>
      </c>
      <c r="M46" s="135" t="s">
        <v>88</v>
      </c>
      <c r="N46" s="105" t="s">
        <v>319</v>
      </c>
      <c r="O46" s="100" t="str">
        <f>IF(N46="","",IF(OR($N46=[2]Tabla_Probabilidad!$D$20,$N46=[2]Tabla_Probabilidad!$J$20),"Muy Baja",IF(OR($N46=[2]Tabla_Probabilidad!$E$20,$N46=[2]Tabla_Probabilidad!$K$20),"Baja",IF(OR($N46=[2]Tabla_Probabilidad!$F$20,$N46=[2]Tabla_Probabilidad!$L$20),"Media",IF(OR($N46=[2]Tabla_Probabilidad!$G$20,$N46=[2]Tabla_Probabilidad!$M$20),"Alta",IF(OR($N46=[2]Tabla_Probabilidad!$H$20,$N46=[2]Tabla_Probabilidad!$N$20),"Muy Alta"))))))</f>
        <v>Alta</v>
      </c>
      <c r="P46" s="94">
        <f>IF(O46="Muy Baja",1,IF(O46="Baja",2,IF(O46="Media",3,IF(O46="Alta",4,IF(O46="Muy Alta",5,"")))))</f>
        <v>4</v>
      </c>
      <c r="Q46" s="95" t="str">
        <f>IFERROR(IF($C46="Corrupción",HYPERLINK("#"&amp;"Impacto_Riesgos!C"&amp;MATCH($B46,[2]Impacto_Riesgos!$B$10:$B$138,0)+9,"Calcula el impacto aquí"),"")," ")</f>
        <v>Calcula el impacto aquí</v>
      </c>
      <c r="R46" s="127">
        <f>IFERROR(VLOOKUP(A46,[2]Impacto_Riesgos!$A$8:$W$138,23,),"NA")</f>
        <v>15</v>
      </c>
      <c r="S46" s="99" t="s">
        <v>90</v>
      </c>
      <c r="T46" s="100" t="str">
        <f>IF($S46='[2]Tabla Impacto'!$F$10,"Moderado",IF($S46='[2]Tabla Impacto'!$G$10,"Mayor",IF($S46='[2]Tabla Impacto'!$H$10,"Catastrófico","")))</f>
        <v>Catastrófico</v>
      </c>
      <c r="U46" s="98">
        <f>IF(T46="Leve",1,IF(T46="Menor",2,IF(T46="Moderado",3,IF(T46="Mayor",4,IF(T46="Catastrófico",5,"")))))</f>
        <v>5</v>
      </c>
      <c r="V46" s="85"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23" t="s">
        <v>91</v>
      </c>
      <c r="X46" s="25" t="s">
        <v>320</v>
      </c>
      <c r="Y46" s="26" t="s">
        <v>321</v>
      </c>
      <c r="Z46" s="26" t="s">
        <v>94</v>
      </c>
      <c r="AA46" s="26" t="s">
        <v>146</v>
      </c>
      <c r="AB46" s="27" t="s">
        <v>96</v>
      </c>
      <c r="AC46" s="27" t="s">
        <v>97</v>
      </c>
      <c r="AD46" s="28" t="s">
        <v>98</v>
      </c>
      <c r="AE46" s="28" t="s">
        <v>99</v>
      </c>
      <c r="AF46" s="28" t="s">
        <v>100</v>
      </c>
      <c r="AG46" s="29" t="s">
        <v>98</v>
      </c>
      <c r="AH46" s="28" t="s">
        <v>101</v>
      </c>
      <c r="AI46" s="30">
        <f t="shared" si="1"/>
        <v>100</v>
      </c>
      <c r="AJ46" s="30" t="str">
        <f t="shared" si="0"/>
        <v>Fuerte</v>
      </c>
      <c r="AK46" s="28" t="s">
        <v>102</v>
      </c>
      <c r="AL46" s="30" t="str">
        <f>IFERROR(VLOOKUP(AJ46&amp;AK46,[2]Tabla_Controles!$B$56:$G$65,5,FALSE),"")</f>
        <v>Fuerte</v>
      </c>
      <c r="AM46" s="31">
        <f t="shared" si="2"/>
        <v>100</v>
      </c>
      <c r="AN46" s="121">
        <f>IFERROR(AVERAGE(AM46:AM52),"")</f>
        <v>70</v>
      </c>
      <c r="AO46" s="87" t="str">
        <f>IF($AN46=100,"Fuerte",IF($AN46&lt;100,"Moderado",IF($AN46&lt;50,"Débil",IF($AN46=0,"",""))))</f>
        <v>Moderado</v>
      </c>
      <c r="AP46" s="124" t="s">
        <v>103</v>
      </c>
      <c r="AQ46" s="91">
        <f>IFERROR(P46-VLOOKUP(AO46&amp;AP46,[2]Tabla_Controles!$B$77:$E$83,4,0),"")</f>
        <v>3</v>
      </c>
      <c r="AR46" s="78" t="str">
        <f>IF($AQ46="","",IF($AQ46=1,"Muy Baja",IF($AQ46=2,"Baja",IF($AQ46=3,"Media",IF($AQ46=4,"Alta",IF($AQ46=5,"Muy Alta","Muy Baja"))))))</f>
        <v>Media</v>
      </c>
      <c r="AS46" s="78" t="str">
        <f>T46</f>
        <v>Catastrófico</v>
      </c>
      <c r="AT46" s="79"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80" t="s">
        <v>104</v>
      </c>
      <c r="AV46" s="32" t="s">
        <v>105</v>
      </c>
      <c r="AW46" s="49" t="s">
        <v>322</v>
      </c>
      <c r="AX46" s="49" t="s">
        <v>323</v>
      </c>
      <c r="AY46" s="49" t="s">
        <v>324</v>
      </c>
      <c r="AZ46" s="50">
        <v>44849</v>
      </c>
      <c r="BA46" s="50">
        <v>44926</v>
      </c>
      <c r="BB46" s="132" t="s">
        <v>109</v>
      </c>
      <c r="BC46" s="23" t="s">
        <v>91</v>
      </c>
      <c r="BD46" s="38" t="s">
        <v>126</v>
      </c>
      <c r="BE46" s="40" t="s">
        <v>325</v>
      </c>
      <c r="BF46" s="40" t="s">
        <v>326</v>
      </c>
      <c r="BG46" s="41" t="s">
        <v>171</v>
      </c>
      <c r="BH46" s="38" t="s">
        <v>126</v>
      </c>
      <c r="BI46" s="40" t="s">
        <v>325</v>
      </c>
      <c r="BJ46" s="40" t="s">
        <v>326</v>
      </c>
      <c r="BK46" s="109" t="s">
        <v>111</v>
      </c>
      <c r="BL46" s="109" t="s">
        <v>112</v>
      </c>
      <c r="BM46" s="75" t="s">
        <v>94</v>
      </c>
    </row>
    <row r="47" spans="1:65" ht="127.5" x14ac:dyDescent="0.3">
      <c r="A47" s="112"/>
      <c r="B47" s="150">
        <v>11</v>
      </c>
      <c r="C47" s="117"/>
      <c r="D47" s="117"/>
      <c r="E47" s="138" t="s">
        <v>313</v>
      </c>
      <c r="F47" s="138" t="s">
        <v>314</v>
      </c>
      <c r="G47" s="119"/>
      <c r="H47" s="102"/>
      <c r="I47" s="104"/>
      <c r="J47" s="105"/>
      <c r="K47" s="23" t="s">
        <v>113</v>
      </c>
      <c r="L47" s="24" t="s">
        <v>141</v>
      </c>
      <c r="M47" s="136"/>
      <c r="N47" s="105"/>
      <c r="O47" s="100"/>
      <c r="P47" s="94"/>
      <c r="Q47" s="96"/>
      <c r="R47" s="128"/>
      <c r="S47" s="99"/>
      <c r="T47" s="100"/>
      <c r="U47" s="98"/>
      <c r="V47" s="85"/>
      <c r="W47" s="23" t="s">
        <v>115</v>
      </c>
      <c r="X47" s="47" t="s">
        <v>143</v>
      </c>
      <c r="Y47" s="26" t="s">
        <v>144</v>
      </c>
      <c r="Z47" s="26" t="s">
        <v>145</v>
      </c>
      <c r="AA47" s="26" t="s">
        <v>146</v>
      </c>
      <c r="AB47" s="27" t="s">
        <v>96</v>
      </c>
      <c r="AC47" s="27" t="s">
        <v>97</v>
      </c>
      <c r="AD47" s="28" t="s">
        <v>98</v>
      </c>
      <c r="AE47" s="28" t="s">
        <v>99</v>
      </c>
      <c r="AF47" s="28" t="s">
        <v>100</v>
      </c>
      <c r="AG47" s="29" t="s">
        <v>98</v>
      </c>
      <c r="AH47" s="28" t="s">
        <v>101</v>
      </c>
      <c r="AI47" s="30">
        <f t="shared" si="1"/>
        <v>100</v>
      </c>
      <c r="AJ47" s="30" t="str">
        <f t="shared" si="0"/>
        <v>Fuerte</v>
      </c>
      <c r="AK47" s="28" t="s">
        <v>102</v>
      </c>
      <c r="AL47" s="30" t="str">
        <f>IFERROR(VLOOKUP(AJ47&amp;AK47,[2]Tabla_Controles!$B$56:$G$65,5,FALSE),"")</f>
        <v>Fuerte</v>
      </c>
      <c r="AM47" s="31">
        <f t="shared" si="2"/>
        <v>100</v>
      </c>
      <c r="AN47" s="122"/>
      <c r="AO47" s="88"/>
      <c r="AP47" s="125"/>
      <c r="AQ47" s="92"/>
      <c r="AR47" s="78"/>
      <c r="AS47" s="78"/>
      <c r="AT47" s="79"/>
      <c r="AU47" s="80"/>
      <c r="AV47" s="32" t="s">
        <v>121</v>
      </c>
      <c r="AW47" s="49" t="s">
        <v>94</v>
      </c>
      <c r="AX47" s="49" t="s">
        <v>94</v>
      </c>
      <c r="AY47" s="49" t="s">
        <v>94</v>
      </c>
      <c r="AZ47" s="49" t="s">
        <v>94</v>
      </c>
      <c r="BA47" s="49" t="s">
        <v>94</v>
      </c>
      <c r="BB47" s="133"/>
      <c r="BC47" s="23" t="s">
        <v>115</v>
      </c>
      <c r="BD47" s="38" t="s">
        <v>126</v>
      </c>
      <c r="BE47" s="40" t="s">
        <v>327</v>
      </c>
      <c r="BF47" s="40" t="s">
        <v>328</v>
      </c>
      <c r="BG47" s="41" t="s">
        <v>182</v>
      </c>
      <c r="BH47" s="38"/>
      <c r="BI47" s="42"/>
      <c r="BJ47" s="42"/>
      <c r="BK47" s="110"/>
      <c r="BL47" s="110"/>
      <c r="BM47" s="76"/>
    </row>
    <row r="48" spans="1:65" ht="132" x14ac:dyDescent="0.3">
      <c r="A48" s="112"/>
      <c r="B48" s="150">
        <v>11</v>
      </c>
      <c r="C48" s="117"/>
      <c r="D48" s="117"/>
      <c r="E48" s="138" t="s">
        <v>313</v>
      </c>
      <c r="F48" s="138" t="s">
        <v>314</v>
      </c>
      <c r="G48" s="119"/>
      <c r="H48" s="102"/>
      <c r="I48" s="104"/>
      <c r="J48" s="105"/>
      <c r="K48" s="23" t="s">
        <v>131</v>
      </c>
      <c r="L48" s="24" t="s">
        <v>329</v>
      </c>
      <c r="M48" s="136"/>
      <c r="N48" s="105"/>
      <c r="O48" s="100"/>
      <c r="P48" s="94"/>
      <c r="Q48" s="96"/>
      <c r="R48" s="128"/>
      <c r="S48" s="99"/>
      <c r="T48" s="100"/>
      <c r="U48" s="98"/>
      <c r="V48" s="85"/>
      <c r="W48" s="23" t="s">
        <v>133</v>
      </c>
      <c r="X48" s="25" t="s">
        <v>330</v>
      </c>
      <c r="Y48" s="26" t="s">
        <v>331</v>
      </c>
      <c r="Z48" s="26" t="s">
        <v>332</v>
      </c>
      <c r="AA48" s="26" t="s">
        <v>146</v>
      </c>
      <c r="AB48" s="27" t="s">
        <v>96</v>
      </c>
      <c r="AC48" s="27" t="s">
        <v>97</v>
      </c>
      <c r="AD48" s="28" t="s">
        <v>98</v>
      </c>
      <c r="AE48" s="28" t="s">
        <v>156</v>
      </c>
      <c r="AF48" s="28" t="s">
        <v>100</v>
      </c>
      <c r="AG48" s="29" t="s">
        <v>98</v>
      </c>
      <c r="AH48" s="28" t="s">
        <v>101</v>
      </c>
      <c r="AI48" s="30">
        <f t="shared" si="1"/>
        <v>95</v>
      </c>
      <c r="AJ48" s="30" t="str">
        <f t="shared" si="0"/>
        <v>Moderado</v>
      </c>
      <c r="AK48" s="28" t="s">
        <v>102</v>
      </c>
      <c r="AL48" s="30" t="str">
        <f>IFERROR(VLOOKUP(AJ48&amp;AK48,[2]Tabla_Controles!$B$56:$G$65,5,FALSE),"")</f>
        <v>Moderado</v>
      </c>
      <c r="AM48" s="31">
        <f t="shared" si="2"/>
        <v>50</v>
      </c>
      <c r="AN48" s="122"/>
      <c r="AO48" s="88"/>
      <c r="AP48" s="125"/>
      <c r="AQ48" s="92"/>
      <c r="AR48" s="78"/>
      <c r="AS48" s="78"/>
      <c r="AT48" s="79"/>
      <c r="AU48" s="80"/>
      <c r="AV48" s="32" t="s">
        <v>137</v>
      </c>
      <c r="AW48" s="49" t="s">
        <v>94</v>
      </c>
      <c r="AX48" s="49" t="s">
        <v>94</v>
      </c>
      <c r="AY48" s="49" t="s">
        <v>94</v>
      </c>
      <c r="AZ48" s="49" t="s">
        <v>94</v>
      </c>
      <c r="BA48" s="49" t="s">
        <v>94</v>
      </c>
      <c r="BB48" s="133"/>
      <c r="BC48" s="23" t="s">
        <v>133</v>
      </c>
      <c r="BD48" s="38" t="s">
        <v>126</v>
      </c>
      <c r="BE48" s="40" t="s">
        <v>333</v>
      </c>
      <c r="BF48" s="40" t="s">
        <v>334</v>
      </c>
      <c r="BG48" s="41" t="s">
        <v>105</v>
      </c>
      <c r="BH48" s="38"/>
      <c r="BI48" s="42"/>
      <c r="BJ48" s="42"/>
      <c r="BK48" s="110"/>
      <c r="BL48" s="110"/>
      <c r="BM48" s="76"/>
    </row>
    <row r="49" spans="1:65" ht="132" x14ac:dyDescent="0.3">
      <c r="A49" s="112"/>
      <c r="B49" s="150">
        <v>11</v>
      </c>
      <c r="C49" s="117"/>
      <c r="D49" s="117"/>
      <c r="E49" s="138" t="s">
        <v>313</v>
      </c>
      <c r="F49" s="138" t="s">
        <v>314</v>
      </c>
      <c r="G49" s="119"/>
      <c r="H49" s="102"/>
      <c r="I49" s="104"/>
      <c r="J49" s="105"/>
      <c r="K49" s="23" t="s">
        <v>140</v>
      </c>
      <c r="L49" s="24" t="s">
        <v>335</v>
      </c>
      <c r="M49" s="136"/>
      <c r="N49" s="105"/>
      <c r="O49" s="100"/>
      <c r="P49" s="94"/>
      <c r="Q49" s="96"/>
      <c r="R49" s="128"/>
      <c r="S49" s="99"/>
      <c r="T49" s="100"/>
      <c r="U49" s="98"/>
      <c r="V49" s="85"/>
      <c r="W49" s="23" t="s">
        <v>142</v>
      </c>
      <c r="X49" s="25" t="s">
        <v>336</v>
      </c>
      <c r="Y49" s="26" t="s">
        <v>337</v>
      </c>
      <c r="Z49" s="26" t="s">
        <v>332</v>
      </c>
      <c r="AA49" s="26" t="s">
        <v>146</v>
      </c>
      <c r="AB49" s="27" t="s">
        <v>96</v>
      </c>
      <c r="AC49" s="27" t="s">
        <v>97</v>
      </c>
      <c r="AD49" s="28" t="s">
        <v>98</v>
      </c>
      <c r="AE49" s="28" t="s">
        <v>156</v>
      </c>
      <c r="AF49" s="28" t="s">
        <v>100</v>
      </c>
      <c r="AG49" s="29" t="s">
        <v>98</v>
      </c>
      <c r="AH49" s="28" t="s">
        <v>101</v>
      </c>
      <c r="AI49" s="30">
        <f t="shared" si="1"/>
        <v>95</v>
      </c>
      <c r="AJ49" s="30" t="str">
        <f t="shared" si="0"/>
        <v>Moderado</v>
      </c>
      <c r="AK49" s="28" t="s">
        <v>102</v>
      </c>
      <c r="AL49" s="30" t="str">
        <f>IFERROR(VLOOKUP(AJ49&amp;AK49,[2]Tabla_Controles!$B$56:$G$65,5,FALSE),"")</f>
        <v>Moderado</v>
      </c>
      <c r="AM49" s="31">
        <f t="shared" si="2"/>
        <v>50</v>
      </c>
      <c r="AN49" s="122"/>
      <c r="AO49" s="88"/>
      <c r="AP49" s="125"/>
      <c r="AQ49" s="92"/>
      <c r="AR49" s="78"/>
      <c r="AS49" s="78"/>
      <c r="AT49" s="79"/>
      <c r="AU49" s="80"/>
      <c r="AV49" s="32" t="s">
        <v>147</v>
      </c>
      <c r="AW49" s="49" t="s">
        <v>94</v>
      </c>
      <c r="AX49" s="49" t="s">
        <v>94</v>
      </c>
      <c r="AY49" s="49" t="s">
        <v>94</v>
      </c>
      <c r="AZ49" s="49" t="s">
        <v>94</v>
      </c>
      <c r="BA49" s="49" t="s">
        <v>94</v>
      </c>
      <c r="BB49" s="133"/>
      <c r="BC49" s="23" t="s">
        <v>142</v>
      </c>
      <c r="BD49" s="38" t="s">
        <v>126</v>
      </c>
      <c r="BE49" s="40" t="s">
        <v>333</v>
      </c>
      <c r="BF49" s="40" t="s">
        <v>338</v>
      </c>
      <c r="BG49" s="41" t="s">
        <v>121</v>
      </c>
      <c r="BH49" s="38"/>
      <c r="BI49" s="42"/>
      <c r="BJ49" s="42"/>
      <c r="BK49" s="110"/>
      <c r="BL49" s="110"/>
      <c r="BM49" s="76"/>
    </row>
    <row r="50" spans="1:65" ht="76.5" x14ac:dyDescent="0.3">
      <c r="A50" s="112"/>
      <c r="B50" s="150">
        <v>11</v>
      </c>
      <c r="C50" s="117"/>
      <c r="D50" s="117"/>
      <c r="E50" s="138" t="s">
        <v>313</v>
      </c>
      <c r="F50" s="138" t="s">
        <v>314</v>
      </c>
      <c r="G50" s="119"/>
      <c r="H50" s="102"/>
      <c r="I50" s="104"/>
      <c r="J50" s="105"/>
      <c r="K50" s="23" t="s">
        <v>150</v>
      </c>
      <c r="L50" s="24" t="s">
        <v>339</v>
      </c>
      <c r="M50" s="136"/>
      <c r="N50" s="105"/>
      <c r="O50" s="100"/>
      <c r="P50" s="94"/>
      <c r="Q50" s="96"/>
      <c r="R50" s="128"/>
      <c r="S50" s="99"/>
      <c r="T50" s="100"/>
      <c r="U50" s="98"/>
      <c r="V50" s="85"/>
      <c r="W50" s="23" t="s">
        <v>152</v>
      </c>
      <c r="X50" s="25" t="s">
        <v>340</v>
      </c>
      <c r="Y50" s="26" t="s">
        <v>341</v>
      </c>
      <c r="Z50" s="26" t="s">
        <v>342</v>
      </c>
      <c r="AA50" s="26" t="s">
        <v>146</v>
      </c>
      <c r="AB50" s="27" t="s">
        <v>96</v>
      </c>
      <c r="AC50" s="27" t="s">
        <v>97</v>
      </c>
      <c r="AD50" s="28" t="s">
        <v>98</v>
      </c>
      <c r="AE50" s="28" t="s">
        <v>156</v>
      </c>
      <c r="AF50" s="28" t="s">
        <v>100</v>
      </c>
      <c r="AG50" s="29" t="s">
        <v>98</v>
      </c>
      <c r="AH50" s="28" t="s">
        <v>101</v>
      </c>
      <c r="AI50" s="30">
        <f t="shared" si="1"/>
        <v>95</v>
      </c>
      <c r="AJ50" s="30" t="str">
        <f t="shared" si="0"/>
        <v>Moderado</v>
      </c>
      <c r="AK50" s="28" t="s">
        <v>102</v>
      </c>
      <c r="AL50" s="30" t="str">
        <f>IFERROR(VLOOKUP(AJ50&amp;AK50,[2]Tabla_Controles!$B$56:$G$65,5,FALSE),"")</f>
        <v>Moderado</v>
      </c>
      <c r="AM50" s="31">
        <f t="shared" si="2"/>
        <v>50</v>
      </c>
      <c r="AN50" s="122"/>
      <c r="AO50" s="88"/>
      <c r="AP50" s="125"/>
      <c r="AQ50" s="92"/>
      <c r="AR50" s="78"/>
      <c r="AS50" s="78"/>
      <c r="AT50" s="79"/>
      <c r="AU50" s="80"/>
      <c r="AV50" s="32" t="s">
        <v>157</v>
      </c>
      <c r="AW50" s="49" t="s">
        <v>94</v>
      </c>
      <c r="AX50" s="49" t="s">
        <v>94</v>
      </c>
      <c r="AY50" s="49" t="s">
        <v>94</v>
      </c>
      <c r="AZ50" s="49" t="s">
        <v>94</v>
      </c>
      <c r="BA50" s="49" t="s">
        <v>94</v>
      </c>
      <c r="BB50" s="133"/>
      <c r="BC50" s="23" t="s">
        <v>152</v>
      </c>
      <c r="BD50" s="38" t="s">
        <v>126</v>
      </c>
      <c r="BE50" s="40" t="s">
        <v>343</v>
      </c>
      <c r="BF50" s="40" t="s">
        <v>344</v>
      </c>
      <c r="BG50" s="41" t="s">
        <v>137</v>
      </c>
      <c r="BH50" s="38"/>
      <c r="BI50" s="42"/>
      <c r="BJ50" s="42"/>
      <c r="BK50" s="110"/>
      <c r="BL50" s="110"/>
      <c r="BM50" s="76"/>
    </row>
    <row r="51" spans="1:65" ht="77.099999999999994" hidden="1" customHeight="1" x14ac:dyDescent="0.3">
      <c r="A51" s="112"/>
      <c r="B51" s="150">
        <v>11</v>
      </c>
      <c r="C51" s="117"/>
      <c r="D51" s="117"/>
      <c r="E51" s="138" t="s">
        <v>313</v>
      </c>
      <c r="F51" s="138" t="s">
        <v>314</v>
      </c>
      <c r="G51" s="119"/>
      <c r="H51" s="102"/>
      <c r="I51" s="104"/>
      <c r="J51" s="105"/>
      <c r="K51" s="23" t="s">
        <v>165</v>
      </c>
      <c r="L51" s="24"/>
      <c r="M51" s="136"/>
      <c r="N51" s="105"/>
      <c r="O51" s="100"/>
      <c r="P51" s="94"/>
      <c r="Q51" s="96"/>
      <c r="R51" s="128"/>
      <c r="S51" s="99"/>
      <c r="T51" s="100"/>
      <c r="U51" s="98"/>
      <c r="V51" s="85"/>
      <c r="W51" s="23" t="s">
        <v>167</v>
      </c>
      <c r="X51" s="25"/>
      <c r="Y51" s="26"/>
      <c r="Z51" s="26"/>
      <c r="AA51" s="26"/>
      <c r="AB51" s="27"/>
      <c r="AC51" s="27"/>
      <c r="AD51" s="28"/>
      <c r="AE51" s="28"/>
      <c r="AF51" s="28"/>
      <c r="AG51" s="29"/>
      <c r="AH51" s="28"/>
      <c r="AI51" s="30" t="str">
        <f t="shared" si="1"/>
        <v/>
      </c>
      <c r="AJ51" s="30" t="str">
        <f t="shared" si="0"/>
        <v/>
      </c>
      <c r="AK51" s="28"/>
      <c r="AL51" s="30" t="str">
        <f>IFERROR(VLOOKUP(AJ51&amp;AK51,[2]Tabla_Controles!$B$56:$G$65,5,FALSE),"")</f>
        <v/>
      </c>
      <c r="AM51" s="31" t="str">
        <f t="shared" si="2"/>
        <v/>
      </c>
      <c r="AN51" s="122"/>
      <c r="AO51" s="88"/>
      <c r="AP51" s="125"/>
      <c r="AQ51" s="92"/>
      <c r="AR51" s="78"/>
      <c r="AS51" s="78"/>
      <c r="AT51" s="79"/>
      <c r="AU51" s="80"/>
      <c r="AV51" s="32" t="s">
        <v>171</v>
      </c>
      <c r="AW51" s="49"/>
      <c r="AX51" s="49"/>
      <c r="AY51" s="49"/>
      <c r="AZ51" s="52"/>
      <c r="BA51" s="52"/>
      <c r="BB51" s="133"/>
      <c r="BC51" s="23" t="s">
        <v>167</v>
      </c>
      <c r="BD51" s="38"/>
      <c r="BE51" s="40"/>
      <c r="BF51" s="40"/>
      <c r="BG51" s="41" t="s">
        <v>147</v>
      </c>
      <c r="BH51" s="38"/>
      <c r="BI51" s="42"/>
      <c r="BJ51" s="42"/>
      <c r="BK51" s="110"/>
      <c r="BL51" s="110"/>
      <c r="BM51" s="76"/>
    </row>
    <row r="52" spans="1:65" ht="33" hidden="1" x14ac:dyDescent="0.3">
      <c r="A52" s="112"/>
      <c r="B52" s="150">
        <v>11</v>
      </c>
      <c r="C52" s="117"/>
      <c r="D52" s="117"/>
      <c r="E52" s="138" t="s">
        <v>313</v>
      </c>
      <c r="F52" s="138" t="s">
        <v>314</v>
      </c>
      <c r="G52" s="120"/>
      <c r="H52" s="103"/>
      <c r="I52" s="104"/>
      <c r="J52" s="105"/>
      <c r="K52" s="23" t="s">
        <v>175</v>
      </c>
      <c r="L52" s="24"/>
      <c r="M52" s="137"/>
      <c r="N52" s="105"/>
      <c r="O52" s="100"/>
      <c r="P52" s="94"/>
      <c r="Q52" s="97"/>
      <c r="R52" s="129"/>
      <c r="S52" s="99"/>
      <c r="T52" s="100"/>
      <c r="U52" s="98"/>
      <c r="V52" s="85"/>
      <c r="W52" s="23" t="s">
        <v>177</v>
      </c>
      <c r="X52" s="25"/>
      <c r="Y52" s="26"/>
      <c r="Z52" s="26"/>
      <c r="AA52" s="26"/>
      <c r="AB52" s="27"/>
      <c r="AC52" s="27"/>
      <c r="AD52" s="28"/>
      <c r="AE52" s="28"/>
      <c r="AF52" s="28"/>
      <c r="AG52" s="29"/>
      <c r="AH52" s="28"/>
      <c r="AI52" s="30" t="str">
        <f t="shared" si="1"/>
        <v/>
      </c>
      <c r="AJ52" s="30" t="str">
        <f t="shared" si="0"/>
        <v/>
      </c>
      <c r="AK52" s="28"/>
      <c r="AL52" s="30" t="str">
        <f>IFERROR(VLOOKUP(AJ52&amp;AK52,[2]Tabla_Controles!$B$56:$G$65,5,FALSE),"")</f>
        <v/>
      </c>
      <c r="AM52" s="31" t="str">
        <f t="shared" si="2"/>
        <v/>
      </c>
      <c r="AN52" s="123"/>
      <c r="AO52" s="89"/>
      <c r="AP52" s="126"/>
      <c r="AQ52" s="93"/>
      <c r="AR52" s="78"/>
      <c r="AS52" s="78"/>
      <c r="AT52" s="79"/>
      <c r="AU52" s="80"/>
      <c r="AV52" s="32" t="s">
        <v>182</v>
      </c>
      <c r="AW52" s="49"/>
      <c r="AX52" s="49"/>
      <c r="AY52" s="49"/>
      <c r="AZ52" s="52"/>
      <c r="BA52" s="52"/>
      <c r="BB52" s="134"/>
      <c r="BC52" s="23" t="s">
        <v>177</v>
      </c>
      <c r="BD52" s="38"/>
      <c r="BE52" s="40"/>
      <c r="BF52" s="40"/>
      <c r="BG52" s="41" t="s">
        <v>157</v>
      </c>
      <c r="BH52" s="38"/>
      <c r="BI52" s="42"/>
      <c r="BJ52" s="42"/>
      <c r="BK52" s="111"/>
      <c r="BL52" s="111"/>
      <c r="BM52" s="77"/>
    </row>
    <row r="53" spans="1:65" ht="247.5" customHeight="1" x14ac:dyDescent="0.3">
      <c r="A53" s="112" t="str">
        <f>C53&amp;COUNTIF($C$10:C53,C53)</f>
        <v>Corrupción7</v>
      </c>
      <c r="B53" s="150">
        <v>13</v>
      </c>
      <c r="C53" s="117" t="s">
        <v>79</v>
      </c>
      <c r="D53" s="117" t="s">
        <v>80</v>
      </c>
      <c r="E53" s="138" t="s">
        <v>345</v>
      </c>
      <c r="F53" s="138" t="s">
        <v>346</v>
      </c>
      <c r="G53" s="118" t="s">
        <v>347</v>
      </c>
      <c r="H53" s="101" t="s">
        <v>348</v>
      </c>
      <c r="I53" s="104" t="str">
        <f>"Posibilidad de recibir o solicitar cualquier dádiva o beneficio a nombre propio o de terceros, con el fin de "&amp;J53</f>
        <v>Posibilidad de recibir o solicitar cualquier dádiva o beneficio a nombre propio o de terceros, con el fin de favorecer la apropiación de activos del estado de manera ilegal.</v>
      </c>
      <c r="J53" s="105" t="s">
        <v>349</v>
      </c>
      <c r="K53" s="23" t="s">
        <v>86</v>
      </c>
      <c r="L53" s="24" t="s">
        <v>350</v>
      </c>
      <c r="M53" s="135" t="s">
        <v>351</v>
      </c>
      <c r="N53" s="105" t="s">
        <v>89</v>
      </c>
      <c r="O53" s="100" t="str">
        <f>IF(N53="","",IF(OR($N53=[2]Tabla_Probabilidad!$D$20,$N53=[2]Tabla_Probabilidad!$J$20),"Muy Baja",IF(OR($N53=[2]Tabla_Probabilidad!$E$20,$N53=[2]Tabla_Probabilidad!$K$20),"Baja",IF(OR($N53=[2]Tabla_Probabilidad!$F$20,$N53=[2]Tabla_Probabilidad!$L$20),"Media",IF(OR($N53=[2]Tabla_Probabilidad!$G$20,$N53=[2]Tabla_Probabilidad!$M$20),"Alta",IF(OR($N53=[2]Tabla_Probabilidad!$H$20,$N53=[2]Tabla_Probabilidad!$N$20),"Muy Alta"))))))</f>
        <v>Media</v>
      </c>
      <c r="P53" s="94">
        <f>IF(O53="Muy Baja",1,IF(O53="Baja",2,IF(O53="Media",3,IF(O53="Alta",4,IF(O53="Muy Alta",5,"")))))</f>
        <v>3</v>
      </c>
      <c r="Q53" s="95" t="str">
        <f>IFERROR(IF($C53="Corrupción",HYPERLINK("#"&amp;"Impacto_Riesgos!C"&amp;MATCH($B53,[2]Impacto_Riesgos!$B$10:$B$138,0)+9,"Calcula el impacto aquí"),"")," ")</f>
        <v>Calcula el impacto aquí</v>
      </c>
      <c r="R53" s="127">
        <f>IFERROR(VLOOKUP(A53,[2]Impacto_Riesgos!$A$8:$W$138,23,),"NA")</f>
        <v>15</v>
      </c>
      <c r="S53" s="99" t="s">
        <v>90</v>
      </c>
      <c r="T53" s="100" t="str">
        <f>IF($S53='[2]Tabla Impacto'!$F$10,"Moderado",IF($S53='[2]Tabla Impacto'!$G$10,"Mayor",IF($S53='[2]Tabla Impacto'!$H$10,"Catastrófico","")))</f>
        <v>Catastrófico</v>
      </c>
      <c r="U53" s="98">
        <f>IF(T53="Leve",1,IF(T53="Menor",2,IF(T53="Moderado",3,IF(T53="Mayor",4,IF(T53="Catastrófico",5,"")))))</f>
        <v>5</v>
      </c>
      <c r="V53" s="85"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23" t="s">
        <v>91</v>
      </c>
      <c r="X53" s="25" t="s">
        <v>352</v>
      </c>
      <c r="Y53" s="26" t="s">
        <v>353</v>
      </c>
      <c r="Z53" s="26" t="s">
        <v>94</v>
      </c>
      <c r="AA53" s="26" t="s">
        <v>354</v>
      </c>
      <c r="AB53" s="27" t="s">
        <v>96</v>
      </c>
      <c r="AC53" s="27" t="s">
        <v>97</v>
      </c>
      <c r="AD53" s="28" t="s">
        <v>98</v>
      </c>
      <c r="AE53" s="28" t="s">
        <v>156</v>
      </c>
      <c r="AF53" s="28" t="s">
        <v>100</v>
      </c>
      <c r="AG53" s="29" t="s">
        <v>98</v>
      </c>
      <c r="AH53" s="28" t="s">
        <v>101</v>
      </c>
      <c r="AI53" s="30">
        <f t="shared" si="1"/>
        <v>95</v>
      </c>
      <c r="AJ53" s="30" t="str">
        <f t="shared" si="0"/>
        <v>Moderado</v>
      </c>
      <c r="AK53" s="28" t="s">
        <v>102</v>
      </c>
      <c r="AL53" s="30" t="str">
        <f>IFERROR(VLOOKUP(AJ53&amp;AK53,[2]Tabla_Controles!$B$56:$G$65,5,FALSE),"")</f>
        <v>Moderado</v>
      </c>
      <c r="AM53" s="31">
        <f t="shared" si="2"/>
        <v>50</v>
      </c>
      <c r="AN53" s="121">
        <f>IFERROR(AVERAGE(AM53:AM59),"")</f>
        <v>50</v>
      </c>
      <c r="AO53" s="87" t="str">
        <f>IF($AN53=100,"Fuerte",IF($AN53&lt;100,"Moderado",IF($AN53&lt;50,"Débil",IF($AN53=0,"",""))))</f>
        <v>Moderado</v>
      </c>
      <c r="AP53" s="124" t="s">
        <v>103</v>
      </c>
      <c r="AQ53" s="91">
        <f>IFERROR(P53-VLOOKUP(AO53&amp;AP53,[2]Tabla_Controles!$B$77:$E$83,4,0),"")</f>
        <v>2</v>
      </c>
      <c r="AR53" s="78" t="str">
        <f>IF($AQ53="","",IF($AQ53=1,"Muy Baja",IF($AQ53=2,"Baja",IF($AQ53=3,"Media",IF($AQ53=4,"Alta",IF($AQ53=5,"Muy Alta","Muy Baja"))))))</f>
        <v>Baja</v>
      </c>
      <c r="AS53" s="78" t="str">
        <f>T53</f>
        <v>Catastrófico</v>
      </c>
      <c r="AT53" s="79"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80" t="s">
        <v>104</v>
      </c>
      <c r="AV53" s="32" t="s">
        <v>105</v>
      </c>
      <c r="AW53" s="49" t="s">
        <v>94</v>
      </c>
      <c r="AX53" s="49" t="s">
        <v>94</v>
      </c>
      <c r="AY53" s="49" t="s">
        <v>94</v>
      </c>
      <c r="AZ53" s="49" t="s">
        <v>94</v>
      </c>
      <c r="BA53" s="49" t="s">
        <v>94</v>
      </c>
      <c r="BB53" s="132" t="s">
        <v>109</v>
      </c>
      <c r="BC53" s="23" t="s">
        <v>91</v>
      </c>
      <c r="BD53" s="38" t="s">
        <v>126</v>
      </c>
      <c r="BE53" s="40" t="s">
        <v>355</v>
      </c>
      <c r="BF53" s="40" t="s">
        <v>356</v>
      </c>
      <c r="BG53" s="41" t="s">
        <v>171</v>
      </c>
      <c r="BH53" s="38"/>
      <c r="BI53" s="42"/>
      <c r="BJ53" s="42"/>
      <c r="BK53" s="109" t="s">
        <v>111</v>
      </c>
      <c r="BL53" s="144" t="s">
        <v>357</v>
      </c>
      <c r="BM53" s="75"/>
    </row>
    <row r="54" spans="1:65" ht="104.1" customHeight="1" x14ac:dyDescent="0.3">
      <c r="A54" s="112"/>
      <c r="B54" s="150">
        <v>13</v>
      </c>
      <c r="C54" s="117"/>
      <c r="D54" s="117"/>
      <c r="E54" s="138" t="s">
        <v>345</v>
      </c>
      <c r="F54" s="138" t="s">
        <v>346</v>
      </c>
      <c r="G54" s="119"/>
      <c r="H54" s="102"/>
      <c r="I54" s="104"/>
      <c r="J54" s="105"/>
      <c r="K54" s="23" t="s">
        <v>113</v>
      </c>
      <c r="L54" s="24" t="s">
        <v>358</v>
      </c>
      <c r="M54" s="136"/>
      <c r="N54" s="105"/>
      <c r="O54" s="100"/>
      <c r="P54" s="94"/>
      <c r="Q54" s="96"/>
      <c r="R54" s="128"/>
      <c r="S54" s="99"/>
      <c r="T54" s="100"/>
      <c r="U54" s="98"/>
      <c r="V54" s="85"/>
      <c r="W54" s="23" t="s">
        <v>115</v>
      </c>
      <c r="X54" s="25" t="s">
        <v>359</v>
      </c>
      <c r="Y54" s="26" t="s">
        <v>360</v>
      </c>
      <c r="Z54" s="26" t="s">
        <v>94</v>
      </c>
      <c r="AA54" s="26" t="s">
        <v>95</v>
      </c>
      <c r="AB54" s="27" t="s">
        <v>96</v>
      </c>
      <c r="AC54" s="27" t="s">
        <v>97</v>
      </c>
      <c r="AD54" s="28" t="s">
        <v>98</v>
      </c>
      <c r="AE54" s="28" t="s">
        <v>156</v>
      </c>
      <c r="AF54" s="28" t="s">
        <v>100</v>
      </c>
      <c r="AG54" s="29" t="s">
        <v>98</v>
      </c>
      <c r="AH54" s="28" t="s">
        <v>101</v>
      </c>
      <c r="AI54" s="30">
        <f t="shared" si="1"/>
        <v>95</v>
      </c>
      <c r="AJ54" s="30" t="str">
        <f t="shared" si="0"/>
        <v>Moderado</v>
      </c>
      <c r="AK54" s="28" t="s">
        <v>120</v>
      </c>
      <c r="AL54" s="30" t="str">
        <f>IFERROR(VLOOKUP(AJ54&amp;AK54,[2]Tabla_Controles!$B$56:$G$65,5,FALSE),"")</f>
        <v>Moderado</v>
      </c>
      <c r="AM54" s="31">
        <f t="shared" si="2"/>
        <v>50</v>
      </c>
      <c r="AN54" s="122"/>
      <c r="AO54" s="88"/>
      <c r="AP54" s="125"/>
      <c r="AQ54" s="92"/>
      <c r="AR54" s="78"/>
      <c r="AS54" s="78"/>
      <c r="AT54" s="79"/>
      <c r="AU54" s="80"/>
      <c r="AV54" s="32" t="s">
        <v>121</v>
      </c>
      <c r="AW54" s="49" t="s">
        <v>172</v>
      </c>
      <c r="AX54" s="34" t="s">
        <v>173</v>
      </c>
      <c r="AY54" s="34" t="s">
        <v>95</v>
      </c>
      <c r="AZ54" s="50">
        <v>44742</v>
      </c>
      <c r="BA54" s="50">
        <v>44757</v>
      </c>
      <c r="BB54" s="133"/>
      <c r="BC54" s="23" t="s">
        <v>115</v>
      </c>
      <c r="BD54" s="38"/>
      <c r="BE54" s="24" t="s">
        <v>312</v>
      </c>
      <c r="BF54" s="40"/>
      <c r="BG54" s="41" t="s">
        <v>182</v>
      </c>
      <c r="BH54" s="38"/>
      <c r="BI54" s="66" t="s">
        <v>312</v>
      </c>
      <c r="BJ54" s="42" t="s">
        <v>94</v>
      </c>
      <c r="BK54" s="110"/>
      <c r="BL54" s="145"/>
      <c r="BM54" s="76"/>
    </row>
    <row r="55" spans="1:65" ht="148.5" x14ac:dyDescent="0.3">
      <c r="A55" s="112"/>
      <c r="B55" s="150">
        <v>13</v>
      </c>
      <c r="C55" s="117"/>
      <c r="D55" s="117"/>
      <c r="E55" s="138" t="s">
        <v>345</v>
      </c>
      <c r="F55" s="138" t="s">
        <v>346</v>
      </c>
      <c r="G55" s="119"/>
      <c r="H55" s="102"/>
      <c r="I55" s="104"/>
      <c r="J55" s="105"/>
      <c r="K55" s="23" t="s">
        <v>131</v>
      </c>
      <c r="L55" s="24" t="s">
        <v>301</v>
      </c>
      <c r="M55" s="136"/>
      <c r="N55" s="105"/>
      <c r="O55" s="100"/>
      <c r="P55" s="94"/>
      <c r="Q55" s="96"/>
      <c r="R55" s="128"/>
      <c r="S55" s="99"/>
      <c r="T55" s="100"/>
      <c r="U55" s="98"/>
      <c r="V55" s="85"/>
      <c r="W55" s="23" t="s">
        <v>133</v>
      </c>
      <c r="X55" s="25" t="s">
        <v>302</v>
      </c>
      <c r="Y55" s="26" t="s">
        <v>303</v>
      </c>
      <c r="Z55" s="26" t="s">
        <v>304</v>
      </c>
      <c r="AA55" s="26" t="s">
        <v>305</v>
      </c>
      <c r="AB55" s="27" t="s">
        <v>96</v>
      </c>
      <c r="AC55" s="27" t="s">
        <v>97</v>
      </c>
      <c r="AD55" s="28" t="s">
        <v>98</v>
      </c>
      <c r="AE55" s="28" t="s">
        <v>156</v>
      </c>
      <c r="AF55" s="28" t="s">
        <v>100</v>
      </c>
      <c r="AG55" s="29" t="s">
        <v>98</v>
      </c>
      <c r="AH55" s="28" t="s">
        <v>101</v>
      </c>
      <c r="AI55" s="30">
        <f t="shared" si="1"/>
        <v>95</v>
      </c>
      <c r="AJ55" s="30" t="str">
        <f t="shared" si="0"/>
        <v>Moderado</v>
      </c>
      <c r="AK55" s="28" t="s">
        <v>102</v>
      </c>
      <c r="AL55" s="30" t="str">
        <f>IFERROR(VLOOKUP(AJ55&amp;AK55,[2]Tabla_Controles!$B$56:$G$65,5,FALSE),"")</f>
        <v>Moderado</v>
      </c>
      <c r="AM55" s="31">
        <f t="shared" si="2"/>
        <v>50</v>
      </c>
      <c r="AN55" s="122"/>
      <c r="AO55" s="88"/>
      <c r="AP55" s="125"/>
      <c r="AQ55" s="92"/>
      <c r="AR55" s="78"/>
      <c r="AS55" s="78"/>
      <c r="AT55" s="79"/>
      <c r="AU55" s="80"/>
      <c r="AV55" s="32" t="s">
        <v>137</v>
      </c>
      <c r="AW55" s="49" t="s">
        <v>306</v>
      </c>
      <c r="AX55" s="49" t="s">
        <v>307</v>
      </c>
      <c r="AY55" s="35" t="s">
        <v>204</v>
      </c>
      <c r="AZ55" s="50">
        <v>44834</v>
      </c>
      <c r="BA55" s="52" t="s">
        <v>308</v>
      </c>
      <c r="BB55" s="133"/>
      <c r="BC55" s="23" t="s">
        <v>133</v>
      </c>
      <c r="BD55" s="38" t="s">
        <v>126</v>
      </c>
      <c r="BE55" s="40" t="s">
        <v>361</v>
      </c>
      <c r="BF55" s="40" t="s">
        <v>362</v>
      </c>
      <c r="BG55" s="41" t="s">
        <v>105</v>
      </c>
      <c r="BH55" s="38"/>
      <c r="BI55" s="42" t="s">
        <v>206</v>
      </c>
      <c r="BJ55" s="42" t="s">
        <v>94</v>
      </c>
      <c r="BK55" s="110"/>
      <c r="BL55" s="145"/>
      <c r="BM55" s="76"/>
    </row>
    <row r="56" spans="1:65" ht="33" hidden="1" x14ac:dyDescent="0.3">
      <c r="A56" s="112"/>
      <c r="B56" s="150">
        <v>13</v>
      </c>
      <c r="C56" s="117"/>
      <c r="D56" s="117"/>
      <c r="E56" s="138" t="s">
        <v>345</v>
      </c>
      <c r="F56" s="138" t="s">
        <v>346</v>
      </c>
      <c r="G56" s="119"/>
      <c r="H56" s="102"/>
      <c r="I56" s="104"/>
      <c r="J56" s="105"/>
      <c r="K56" s="23" t="s">
        <v>140</v>
      </c>
      <c r="L56" s="24"/>
      <c r="M56" s="136"/>
      <c r="N56" s="105"/>
      <c r="O56" s="100"/>
      <c r="P56" s="94"/>
      <c r="Q56" s="96"/>
      <c r="R56" s="128"/>
      <c r="S56" s="99"/>
      <c r="T56" s="100"/>
      <c r="U56" s="98"/>
      <c r="V56" s="85"/>
      <c r="W56" s="23" t="s">
        <v>142</v>
      </c>
      <c r="X56" s="25"/>
      <c r="Y56" s="26"/>
      <c r="Z56" s="26"/>
      <c r="AA56" s="26"/>
      <c r="AB56" s="27"/>
      <c r="AC56" s="27"/>
      <c r="AD56" s="28"/>
      <c r="AE56" s="28"/>
      <c r="AF56" s="28"/>
      <c r="AG56" s="29"/>
      <c r="AH56" s="28"/>
      <c r="AI56" s="30" t="str">
        <f t="shared" si="1"/>
        <v/>
      </c>
      <c r="AJ56" s="30" t="str">
        <f t="shared" si="0"/>
        <v/>
      </c>
      <c r="AK56" s="28"/>
      <c r="AL56" s="30" t="str">
        <f>IFERROR(VLOOKUP(AJ56&amp;AK56,[2]Tabla_Controles!$B$56:$G$65,5,FALSE),"")</f>
        <v/>
      </c>
      <c r="AM56" s="31" t="str">
        <f t="shared" si="2"/>
        <v/>
      </c>
      <c r="AN56" s="122"/>
      <c r="AO56" s="88"/>
      <c r="AP56" s="125"/>
      <c r="AQ56" s="92"/>
      <c r="AR56" s="78"/>
      <c r="AS56" s="78"/>
      <c r="AT56" s="79"/>
      <c r="AU56" s="80"/>
      <c r="AV56" s="32" t="s">
        <v>147</v>
      </c>
      <c r="AW56" s="49"/>
      <c r="AX56" s="49"/>
      <c r="AY56" s="49"/>
      <c r="AZ56" s="52"/>
      <c r="BA56" s="52"/>
      <c r="BB56" s="133"/>
      <c r="BC56" s="23" t="s">
        <v>142</v>
      </c>
      <c r="BD56" s="38"/>
      <c r="BE56" s="40"/>
      <c r="BF56" s="40"/>
      <c r="BG56" s="41" t="s">
        <v>121</v>
      </c>
      <c r="BH56" s="38"/>
      <c r="BI56" s="42"/>
      <c r="BJ56" s="42"/>
      <c r="BK56" s="110"/>
      <c r="BL56" s="145"/>
      <c r="BM56" s="76"/>
    </row>
    <row r="57" spans="1:65" ht="33" hidden="1" x14ac:dyDescent="0.3">
      <c r="A57" s="112"/>
      <c r="B57" s="150">
        <v>13</v>
      </c>
      <c r="C57" s="117"/>
      <c r="D57" s="117"/>
      <c r="E57" s="138" t="s">
        <v>345</v>
      </c>
      <c r="F57" s="138" t="s">
        <v>346</v>
      </c>
      <c r="G57" s="119"/>
      <c r="H57" s="102"/>
      <c r="I57" s="104"/>
      <c r="J57" s="105"/>
      <c r="K57" s="23" t="s">
        <v>150</v>
      </c>
      <c r="L57" s="24"/>
      <c r="M57" s="136"/>
      <c r="N57" s="105"/>
      <c r="O57" s="100"/>
      <c r="P57" s="94"/>
      <c r="Q57" s="96"/>
      <c r="R57" s="128"/>
      <c r="S57" s="99"/>
      <c r="T57" s="100"/>
      <c r="U57" s="98"/>
      <c r="V57" s="85"/>
      <c r="W57" s="23" t="s">
        <v>152</v>
      </c>
      <c r="X57" s="25"/>
      <c r="Y57" s="26"/>
      <c r="Z57" s="26"/>
      <c r="AA57" s="26"/>
      <c r="AB57" s="27"/>
      <c r="AC57" s="27"/>
      <c r="AD57" s="28"/>
      <c r="AE57" s="28"/>
      <c r="AF57" s="28"/>
      <c r="AG57" s="29"/>
      <c r="AH57" s="28"/>
      <c r="AI57" s="30" t="str">
        <f t="shared" si="1"/>
        <v/>
      </c>
      <c r="AJ57" s="30" t="str">
        <f t="shared" si="0"/>
        <v/>
      </c>
      <c r="AK57" s="28"/>
      <c r="AL57" s="30" t="str">
        <f>IFERROR(VLOOKUP(AJ57&amp;AK57,[2]Tabla_Controles!$B$56:$G$65,5,FALSE),"")</f>
        <v/>
      </c>
      <c r="AM57" s="31" t="str">
        <f t="shared" si="2"/>
        <v/>
      </c>
      <c r="AN57" s="122"/>
      <c r="AO57" s="88"/>
      <c r="AP57" s="125"/>
      <c r="AQ57" s="92"/>
      <c r="AR57" s="78"/>
      <c r="AS57" s="78"/>
      <c r="AT57" s="79"/>
      <c r="AU57" s="80"/>
      <c r="AV57" s="32" t="s">
        <v>157</v>
      </c>
      <c r="AW57" s="49"/>
      <c r="AX57" s="49"/>
      <c r="AY57" s="49"/>
      <c r="AZ57" s="52"/>
      <c r="BA57" s="52"/>
      <c r="BB57" s="133"/>
      <c r="BC57" s="23" t="s">
        <v>152</v>
      </c>
      <c r="BD57" s="38"/>
      <c r="BE57" s="40"/>
      <c r="BF57" s="40"/>
      <c r="BG57" s="41" t="s">
        <v>137</v>
      </c>
      <c r="BH57" s="38"/>
      <c r="BI57" s="42"/>
      <c r="BJ57" s="42"/>
      <c r="BK57" s="110"/>
      <c r="BL57" s="145"/>
      <c r="BM57" s="76"/>
    </row>
    <row r="58" spans="1:65" ht="33" hidden="1" x14ac:dyDescent="0.3">
      <c r="A58" s="112"/>
      <c r="B58" s="150">
        <v>13</v>
      </c>
      <c r="C58" s="117"/>
      <c r="D58" s="117"/>
      <c r="E58" s="138" t="s">
        <v>345</v>
      </c>
      <c r="F58" s="138" t="s">
        <v>346</v>
      </c>
      <c r="G58" s="119"/>
      <c r="H58" s="102"/>
      <c r="I58" s="104"/>
      <c r="J58" s="105"/>
      <c r="K58" s="23" t="s">
        <v>165</v>
      </c>
      <c r="L58" s="24"/>
      <c r="M58" s="136"/>
      <c r="N58" s="105"/>
      <c r="O58" s="100"/>
      <c r="P58" s="94"/>
      <c r="Q58" s="96"/>
      <c r="R58" s="128"/>
      <c r="S58" s="99"/>
      <c r="T58" s="100"/>
      <c r="U58" s="98"/>
      <c r="V58" s="85"/>
      <c r="W58" s="23" t="s">
        <v>167</v>
      </c>
      <c r="X58" s="25"/>
      <c r="Y58" s="26"/>
      <c r="Z58" s="26"/>
      <c r="AA58" s="26"/>
      <c r="AB58" s="27"/>
      <c r="AC58" s="27"/>
      <c r="AD58" s="28"/>
      <c r="AE58" s="28"/>
      <c r="AF58" s="28"/>
      <c r="AG58" s="29"/>
      <c r="AH58" s="28"/>
      <c r="AI58" s="30" t="str">
        <f t="shared" si="1"/>
        <v/>
      </c>
      <c r="AJ58" s="30" t="str">
        <f t="shared" si="0"/>
        <v/>
      </c>
      <c r="AK58" s="28"/>
      <c r="AL58" s="30" t="str">
        <f>IFERROR(VLOOKUP(AJ58&amp;AK58,[2]Tabla_Controles!$B$56:$G$65,5,FALSE),"")</f>
        <v/>
      </c>
      <c r="AM58" s="31" t="str">
        <f t="shared" si="2"/>
        <v/>
      </c>
      <c r="AN58" s="122"/>
      <c r="AO58" s="88"/>
      <c r="AP58" s="125"/>
      <c r="AQ58" s="92"/>
      <c r="AR58" s="78"/>
      <c r="AS58" s="78"/>
      <c r="AT58" s="79"/>
      <c r="AU58" s="80"/>
      <c r="AV58" s="32" t="s">
        <v>171</v>
      </c>
      <c r="AW58" s="49"/>
      <c r="AX58" s="49"/>
      <c r="AY58" s="49"/>
      <c r="AZ58" s="52"/>
      <c r="BA58" s="52"/>
      <c r="BB58" s="133"/>
      <c r="BC58" s="23" t="s">
        <v>167</v>
      </c>
      <c r="BD58" s="38"/>
      <c r="BE58" s="40"/>
      <c r="BF58" s="40"/>
      <c r="BG58" s="41" t="s">
        <v>147</v>
      </c>
      <c r="BH58" s="38"/>
      <c r="BI58" s="42"/>
      <c r="BJ58" s="42"/>
      <c r="BK58" s="110"/>
      <c r="BL58" s="145"/>
      <c r="BM58" s="76"/>
    </row>
    <row r="59" spans="1:65" ht="33" hidden="1" x14ac:dyDescent="0.3">
      <c r="A59" s="112"/>
      <c r="B59" s="150">
        <v>13</v>
      </c>
      <c r="C59" s="117"/>
      <c r="D59" s="117"/>
      <c r="E59" s="138" t="s">
        <v>345</v>
      </c>
      <c r="F59" s="138" t="s">
        <v>346</v>
      </c>
      <c r="G59" s="120"/>
      <c r="H59" s="103"/>
      <c r="I59" s="104"/>
      <c r="J59" s="105"/>
      <c r="K59" s="23" t="s">
        <v>175</v>
      </c>
      <c r="L59" s="24"/>
      <c r="M59" s="137"/>
      <c r="N59" s="105"/>
      <c r="O59" s="100"/>
      <c r="P59" s="94"/>
      <c r="Q59" s="97"/>
      <c r="R59" s="129"/>
      <c r="S59" s="99"/>
      <c r="T59" s="100"/>
      <c r="U59" s="98"/>
      <c r="V59" s="85"/>
      <c r="W59" s="23" t="s">
        <v>177</v>
      </c>
      <c r="X59" s="25"/>
      <c r="Y59" s="26"/>
      <c r="Z59" s="26"/>
      <c r="AA59" s="26"/>
      <c r="AB59" s="27"/>
      <c r="AC59" s="27"/>
      <c r="AD59" s="28"/>
      <c r="AE59" s="28"/>
      <c r="AF59" s="28"/>
      <c r="AG59" s="29"/>
      <c r="AH59" s="28"/>
      <c r="AI59" s="30" t="str">
        <f t="shared" si="1"/>
        <v/>
      </c>
      <c r="AJ59" s="30" t="str">
        <f t="shared" si="0"/>
        <v/>
      </c>
      <c r="AK59" s="28"/>
      <c r="AL59" s="30" t="str">
        <f>IFERROR(VLOOKUP(AJ59&amp;AK59,[2]Tabla_Controles!$B$56:$G$65,5,FALSE),"")</f>
        <v/>
      </c>
      <c r="AM59" s="31" t="str">
        <f t="shared" si="2"/>
        <v/>
      </c>
      <c r="AN59" s="123"/>
      <c r="AO59" s="89"/>
      <c r="AP59" s="126"/>
      <c r="AQ59" s="93"/>
      <c r="AR59" s="78"/>
      <c r="AS59" s="78"/>
      <c r="AT59" s="79"/>
      <c r="AU59" s="80"/>
      <c r="AV59" s="32" t="s">
        <v>182</v>
      </c>
      <c r="AW59" s="49"/>
      <c r="AX59" s="49"/>
      <c r="AY59" s="49"/>
      <c r="AZ59" s="52"/>
      <c r="BA59" s="52"/>
      <c r="BB59" s="134"/>
      <c r="BC59" s="23" t="s">
        <v>177</v>
      </c>
      <c r="BD59" s="38"/>
      <c r="BE59" s="40"/>
      <c r="BF59" s="40"/>
      <c r="BG59" s="41" t="s">
        <v>157</v>
      </c>
      <c r="BH59" s="38"/>
      <c r="BI59" s="42"/>
      <c r="BJ59" s="42"/>
      <c r="BK59" s="111"/>
      <c r="BL59" s="146"/>
      <c r="BM59" s="77"/>
    </row>
    <row r="60" spans="1:65" ht="186.75" x14ac:dyDescent="0.3">
      <c r="A60" s="112" t="str">
        <f>C60&amp;COUNTIF($C$10:C60,C60)</f>
        <v>Corrupción8</v>
      </c>
      <c r="B60" s="150">
        <v>128</v>
      </c>
      <c r="C60" s="117" t="s">
        <v>79</v>
      </c>
      <c r="D60" s="117" t="s">
        <v>80</v>
      </c>
      <c r="E60" s="138" t="s">
        <v>363</v>
      </c>
      <c r="F60" s="138" t="s">
        <v>364</v>
      </c>
      <c r="G60" s="118" t="s">
        <v>365</v>
      </c>
      <c r="H60" s="101" t="s">
        <v>366</v>
      </c>
      <c r="I60" s="104" t="str">
        <f>"Posibilidad de recibir o solicitar cualquier dádiva o beneficio a nombre propio o de terceros, con el fin de "&amp;J60</f>
        <v>Posibilidad de recibir o solicitar cualquier dádiva o beneficio a nombre propio o de terceros, con el fin de manipular o direccionar  información procesada o generada en el marco de la actividad de la auditoría interna.</v>
      </c>
      <c r="J60" s="105" t="s">
        <v>367</v>
      </c>
      <c r="K60" s="23" t="s">
        <v>86</v>
      </c>
      <c r="L60" s="24" t="s">
        <v>368</v>
      </c>
      <c r="M60" s="135" t="s">
        <v>369</v>
      </c>
      <c r="N60" s="105" t="s">
        <v>370</v>
      </c>
      <c r="O60" s="100" t="str">
        <f>IF(N60="","",IF(OR($N60=[2]Tabla_Probabilidad!$D$20,$N60=[2]Tabla_Probabilidad!$J$20),"Muy Baja",IF(OR($N60=[2]Tabla_Probabilidad!$E$20,$N60=[2]Tabla_Probabilidad!$K$20),"Baja",IF(OR($N60=[2]Tabla_Probabilidad!$F$20,$N60=[2]Tabla_Probabilidad!$L$20),"Media",IF(OR($N60=[2]Tabla_Probabilidad!$G$20,$N60=[2]Tabla_Probabilidad!$M$20),"Alta",IF(OR($N60=[2]Tabla_Probabilidad!$H$20,$N60=[2]Tabla_Probabilidad!$N$20),"Muy Alta"))))))</f>
        <v>Baja</v>
      </c>
      <c r="P60" s="94">
        <f>IF(O60="Muy Baja",1,IF(O60="Baja",2,IF(O60="Media",3,IF(O60="Alta",4,IF(O60="Muy Alta",5,"")))))</f>
        <v>2</v>
      </c>
      <c r="Q60" s="95" t="str">
        <f>IFERROR(IF($C60="Corrupción",HYPERLINK("#"&amp;"Impacto_Riesgos!C"&amp;MATCH($B60,[2]Impacto_Riesgos!$B$10:$B$138,0)+9,"Calcula el impacto aquí"),"")," ")</f>
        <v>Calcula el impacto aquí</v>
      </c>
      <c r="R60" s="127">
        <f>IFERROR(VLOOKUP(A60,[2]Impacto_Riesgos!$A$8:$W$138,23,),"NA")</f>
        <v>15</v>
      </c>
      <c r="S60" s="99" t="s">
        <v>90</v>
      </c>
      <c r="T60" s="100" t="str">
        <f>IF($S60='[2]Tabla Impacto'!$F$10,"Moderado",IF($S60='[2]Tabla Impacto'!$G$10,"Mayor",IF($S60='[2]Tabla Impacto'!$H$10,"Catastrófico","")))</f>
        <v>Catastrófico</v>
      </c>
      <c r="U60" s="98">
        <f>IF(T60="Leve",1,IF(T60="Menor",2,IF(T60="Moderado",3,IF(T60="Mayor",4,IF(T60="Catastrófico",5,"")))))</f>
        <v>5</v>
      </c>
      <c r="V60" s="85"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23" t="s">
        <v>91</v>
      </c>
      <c r="X60" s="25" t="s">
        <v>371</v>
      </c>
      <c r="Y60" s="26" t="s">
        <v>372</v>
      </c>
      <c r="Z60" s="26" t="s">
        <v>373</v>
      </c>
      <c r="AA60" s="26" t="s">
        <v>181</v>
      </c>
      <c r="AB60" s="27" t="s">
        <v>96</v>
      </c>
      <c r="AC60" s="27" t="s">
        <v>97</v>
      </c>
      <c r="AD60" s="28" t="s">
        <v>98</v>
      </c>
      <c r="AE60" s="28" t="s">
        <v>99</v>
      </c>
      <c r="AF60" s="28" t="s">
        <v>100</v>
      </c>
      <c r="AG60" s="29" t="s">
        <v>98</v>
      </c>
      <c r="AH60" s="28" t="s">
        <v>101</v>
      </c>
      <c r="AI60" s="30">
        <f t="shared" si="1"/>
        <v>100</v>
      </c>
      <c r="AJ60" s="30" t="str">
        <f t="shared" si="0"/>
        <v>Fuerte</v>
      </c>
      <c r="AK60" s="28" t="s">
        <v>102</v>
      </c>
      <c r="AL60" s="30" t="str">
        <f>IFERROR(VLOOKUP(AJ60&amp;AK60,[2]Tabla_Controles!$B$56:$G$65,5,FALSE),"")</f>
        <v>Fuerte</v>
      </c>
      <c r="AM60" s="31">
        <f t="shared" si="2"/>
        <v>100</v>
      </c>
      <c r="AN60" s="121">
        <f>IFERROR(AVERAGE(AM60:AM66),"")</f>
        <v>75</v>
      </c>
      <c r="AO60" s="87" t="str">
        <f>IF($AN60=100,"Fuerte",IF($AN60&lt;100,"Moderado",IF($AN60&lt;50,"Débil",IF($AN60=0,"",""))))</f>
        <v>Moderado</v>
      </c>
      <c r="AP60" s="124" t="s">
        <v>103</v>
      </c>
      <c r="AQ60" s="91">
        <f>IFERROR(P60-VLOOKUP(AO60&amp;AP60,[2]Tabla_Controles!$B$77:$E$83,4,0),"")</f>
        <v>1</v>
      </c>
      <c r="AR60" s="78" t="str">
        <f>IF($AQ60="","",IF($AQ60=1,"Muy Baja",IF($AQ60=2,"Baja",IF($AQ60=3,"Media",IF($AQ60=4,"Alta",IF($AQ60=5,"Muy Alta","Muy Baja"))))))</f>
        <v>Muy Baja</v>
      </c>
      <c r="AS60" s="78" t="str">
        <f>T60</f>
        <v>Catastrófico</v>
      </c>
      <c r="AT60" s="79"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80" t="s">
        <v>104</v>
      </c>
      <c r="AV60" s="32" t="s">
        <v>105</v>
      </c>
      <c r="AW60" s="49" t="s">
        <v>374</v>
      </c>
      <c r="AX60" s="34" t="s">
        <v>173</v>
      </c>
      <c r="AY60" s="34" t="s">
        <v>181</v>
      </c>
      <c r="AZ60" s="50">
        <v>44278</v>
      </c>
      <c r="BA60" s="50">
        <v>44296</v>
      </c>
      <c r="BB60" s="132" t="s">
        <v>109</v>
      </c>
      <c r="BC60" s="23" t="s">
        <v>91</v>
      </c>
      <c r="BD60" s="38" t="s">
        <v>126</v>
      </c>
      <c r="BE60" s="67" t="s">
        <v>375</v>
      </c>
      <c r="BF60" s="67" t="s">
        <v>376</v>
      </c>
      <c r="BG60" s="41" t="s">
        <v>171</v>
      </c>
      <c r="BH60" s="38" t="s">
        <v>126</v>
      </c>
      <c r="BI60" s="68" t="s">
        <v>377</v>
      </c>
      <c r="BJ60" s="68" t="s">
        <v>378</v>
      </c>
      <c r="BK60" s="109" t="s">
        <v>111</v>
      </c>
      <c r="BL60" s="109" t="s">
        <v>112</v>
      </c>
      <c r="BM60" s="75" t="s">
        <v>94</v>
      </c>
    </row>
    <row r="61" spans="1:65" ht="105" customHeight="1" x14ac:dyDescent="0.3">
      <c r="A61" s="112"/>
      <c r="B61" s="150">
        <v>128</v>
      </c>
      <c r="C61" s="117"/>
      <c r="D61" s="117"/>
      <c r="E61" s="138" t="s">
        <v>363</v>
      </c>
      <c r="F61" s="138" t="s">
        <v>364</v>
      </c>
      <c r="G61" s="119"/>
      <c r="H61" s="102"/>
      <c r="I61" s="104"/>
      <c r="J61" s="105"/>
      <c r="K61" s="23" t="s">
        <v>113</v>
      </c>
      <c r="L61" s="24" t="s">
        <v>379</v>
      </c>
      <c r="M61" s="136"/>
      <c r="N61" s="105"/>
      <c r="O61" s="100"/>
      <c r="P61" s="94"/>
      <c r="Q61" s="96"/>
      <c r="R61" s="128"/>
      <c r="S61" s="99"/>
      <c r="T61" s="100"/>
      <c r="U61" s="98"/>
      <c r="V61" s="85"/>
      <c r="W61" s="23" t="s">
        <v>115</v>
      </c>
      <c r="X61" s="25" t="s">
        <v>380</v>
      </c>
      <c r="Y61" s="26" t="s">
        <v>381</v>
      </c>
      <c r="Z61" s="26" t="s">
        <v>180</v>
      </c>
      <c r="AA61" s="26" t="s">
        <v>181</v>
      </c>
      <c r="AB61" s="27" t="s">
        <v>96</v>
      </c>
      <c r="AC61" s="27" t="s">
        <v>97</v>
      </c>
      <c r="AD61" s="28" t="s">
        <v>98</v>
      </c>
      <c r="AE61" s="28" t="s">
        <v>156</v>
      </c>
      <c r="AF61" s="28" t="s">
        <v>100</v>
      </c>
      <c r="AG61" s="29" t="s">
        <v>98</v>
      </c>
      <c r="AH61" s="28" t="s">
        <v>101</v>
      </c>
      <c r="AI61" s="30">
        <f t="shared" si="1"/>
        <v>95</v>
      </c>
      <c r="AJ61" s="30" t="str">
        <f t="shared" si="0"/>
        <v>Moderado</v>
      </c>
      <c r="AK61" s="28" t="s">
        <v>102</v>
      </c>
      <c r="AL61" s="30" t="str">
        <f>IFERROR(VLOOKUP(AJ61&amp;AK61,[2]Tabla_Controles!$B$56:$G$65,5,FALSE),"")</f>
        <v>Moderado</v>
      </c>
      <c r="AM61" s="31">
        <f t="shared" si="2"/>
        <v>50</v>
      </c>
      <c r="AN61" s="122"/>
      <c r="AO61" s="88"/>
      <c r="AP61" s="125"/>
      <c r="AQ61" s="92"/>
      <c r="AR61" s="78"/>
      <c r="AS61" s="78"/>
      <c r="AT61" s="79"/>
      <c r="AU61" s="80"/>
      <c r="AV61" s="32" t="s">
        <v>121</v>
      </c>
      <c r="AW61" s="69" t="s">
        <v>94</v>
      </c>
      <c r="AX61" s="70" t="s">
        <v>94</v>
      </c>
      <c r="AY61" s="70" t="s">
        <v>94</v>
      </c>
      <c r="AZ61" s="71" t="s">
        <v>94</v>
      </c>
      <c r="BA61" s="71" t="s">
        <v>94</v>
      </c>
      <c r="BB61" s="133"/>
      <c r="BC61" s="23" t="s">
        <v>115</v>
      </c>
      <c r="BD61" s="38" t="s">
        <v>126</v>
      </c>
      <c r="BE61" s="67" t="s">
        <v>382</v>
      </c>
      <c r="BF61" s="67" t="s">
        <v>378</v>
      </c>
      <c r="BG61" s="41" t="s">
        <v>182</v>
      </c>
      <c r="BH61" s="38"/>
      <c r="BI61" s="68"/>
      <c r="BJ61" s="68"/>
      <c r="BK61" s="110"/>
      <c r="BL61" s="110"/>
      <c r="BM61" s="76"/>
    </row>
    <row r="62" spans="1:65" ht="159.75" x14ac:dyDescent="0.3">
      <c r="A62" s="112"/>
      <c r="B62" s="150">
        <v>128</v>
      </c>
      <c r="C62" s="117"/>
      <c r="D62" s="117"/>
      <c r="E62" s="138" t="s">
        <v>363</v>
      </c>
      <c r="F62" s="138" t="s">
        <v>364</v>
      </c>
      <c r="G62" s="119"/>
      <c r="H62" s="102"/>
      <c r="I62" s="104"/>
      <c r="J62" s="105"/>
      <c r="K62" s="23" t="s">
        <v>131</v>
      </c>
      <c r="L62" s="24" t="s">
        <v>383</v>
      </c>
      <c r="M62" s="136"/>
      <c r="N62" s="105"/>
      <c r="O62" s="100"/>
      <c r="P62" s="94"/>
      <c r="Q62" s="96"/>
      <c r="R62" s="128"/>
      <c r="S62" s="99"/>
      <c r="T62" s="100"/>
      <c r="U62" s="98"/>
      <c r="V62" s="85"/>
      <c r="W62" s="23" t="s">
        <v>133</v>
      </c>
      <c r="X62" s="25" t="s">
        <v>384</v>
      </c>
      <c r="Y62" s="26" t="s">
        <v>385</v>
      </c>
      <c r="Z62" s="26" t="s">
        <v>180</v>
      </c>
      <c r="AA62" s="26" t="s">
        <v>181</v>
      </c>
      <c r="AB62" s="27" t="s">
        <v>96</v>
      </c>
      <c r="AC62" s="27" t="s">
        <v>97</v>
      </c>
      <c r="AD62" s="28" t="s">
        <v>98</v>
      </c>
      <c r="AE62" s="28" t="s">
        <v>156</v>
      </c>
      <c r="AF62" s="28" t="s">
        <v>100</v>
      </c>
      <c r="AG62" s="29" t="s">
        <v>98</v>
      </c>
      <c r="AH62" s="28" t="s">
        <v>101</v>
      </c>
      <c r="AI62" s="30">
        <f t="shared" si="1"/>
        <v>95</v>
      </c>
      <c r="AJ62" s="30" t="str">
        <f t="shared" si="0"/>
        <v>Moderado</v>
      </c>
      <c r="AK62" s="28" t="s">
        <v>102</v>
      </c>
      <c r="AL62" s="30" t="str">
        <f>IFERROR(VLOOKUP(AJ62&amp;AK62,[2]Tabla_Controles!$B$56:$G$65,5,FALSE),"")</f>
        <v>Moderado</v>
      </c>
      <c r="AM62" s="31">
        <f t="shared" si="2"/>
        <v>50</v>
      </c>
      <c r="AN62" s="122"/>
      <c r="AO62" s="88"/>
      <c r="AP62" s="125"/>
      <c r="AQ62" s="92"/>
      <c r="AR62" s="78"/>
      <c r="AS62" s="78"/>
      <c r="AT62" s="79"/>
      <c r="AU62" s="80"/>
      <c r="AV62" s="32" t="s">
        <v>137</v>
      </c>
      <c r="AW62" s="69" t="s">
        <v>386</v>
      </c>
      <c r="AX62" s="70" t="s">
        <v>277</v>
      </c>
      <c r="AY62" s="70" t="s">
        <v>387</v>
      </c>
      <c r="AZ62" s="71">
        <v>44793</v>
      </c>
      <c r="BA62" s="71">
        <v>44849</v>
      </c>
      <c r="BB62" s="133"/>
      <c r="BC62" s="23" t="s">
        <v>133</v>
      </c>
      <c r="BD62" s="38" t="s">
        <v>126</v>
      </c>
      <c r="BE62" s="67" t="s">
        <v>388</v>
      </c>
      <c r="BF62" s="67" t="s">
        <v>378</v>
      </c>
      <c r="BG62" s="41" t="s">
        <v>105</v>
      </c>
      <c r="BH62" s="38" t="s">
        <v>126</v>
      </c>
      <c r="BI62" s="68" t="s">
        <v>389</v>
      </c>
      <c r="BJ62" s="68" t="s">
        <v>378</v>
      </c>
      <c r="BK62" s="110"/>
      <c r="BL62" s="110"/>
      <c r="BM62" s="76"/>
    </row>
    <row r="63" spans="1:65" ht="181.5" x14ac:dyDescent="0.3">
      <c r="A63" s="112"/>
      <c r="B63" s="150">
        <v>128</v>
      </c>
      <c r="C63" s="117"/>
      <c r="D63" s="117"/>
      <c r="E63" s="138" t="s">
        <v>363</v>
      </c>
      <c r="F63" s="138" t="s">
        <v>364</v>
      </c>
      <c r="G63" s="119"/>
      <c r="H63" s="102"/>
      <c r="I63" s="104"/>
      <c r="J63" s="105"/>
      <c r="K63" s="23" t="s">
        <v>140</v>
      </c>
      <c r="L63" s="24" t="s">
        <v>390</v>
      </c>
      <c r="M63" s="136"/>
      <c r="N63" s="105"/>
      <c r="O63" s="100"/>
      <c r="P63" s="94"/>
      <c r="Q63" s="96"/>
      <c r="R63" s="128"/>
      <c r="S63" s="99"/>
      <c r="T63" s="100"/>
      <c r="U63" s="98"/>
      <c r="V63" s="85"/>
      <c r="W63" s="23" t="s">
        <v>142</v>
      </c>
      <c r="X63" s="25" t="s">
        <v>391</v>
      </c>
      <c r="Y63" s="26" t="s">
        <v>392</v>
      </c>
      <c r="Z63" s="26" t="s">
        <v>180</v>
      </c>
      <c r="AA63" s="26" t="s">
        <v>181</v>
      </c>
      <c r="AB63" s="27" t="s">
        <v>96</v>
      </c>
      <c r="AC63" s="27" t="s">
        <v>97</v>
      </c>
      <c r="AD63" s="28" t="s">
        <v>98</v>
      </c>
      <c r="AE63" s="28" t="s">
        <v>99</v>
      </c>
      <c r="AF63" s="28" t="s">
        <v>100</v>
      </c>
      <c r="AG63" s="29" t="s">
        <v>98</v>
      </c>
      <c r="AH63" s="28" t="s">
        <v>101</v>
      </c>
      <c r="AI63" s="30">
        <f t="shared" si="1"/>
        <v>100</v>
      </c>
      <c r="AJ63" s="30" t="str">
        <f t="shared" si="0"/>
        <v>Fuerte</v>
      </c>
      <c r="AK63" s="28" t="s">
        <v>102</v>
      </c>
      <c r="AL63" s="30" t="str">
        <f>IFERROR(VLOOKUP(AJ63&amp;AK63,[2]Tabla_Controles!$B$56:$G$65,5,FALSE),"")</f>
        <v>Fuerte</v>
      </c>
      <c r="AM63" s="31">
        <f t="shared" si="2"/>
        <v>100</v>
      </c>
      <c r="AN63" s="122"/>
      <c r="AO63" s="88"/>
      <c r="AP63" s="125"/>
      <c r="AQ63" s="92"/>
      <c r="AR63" s="78"/>
      <c r="AS63" s="78"/>
      <c r="AT63" s="79"/>
      <c r="AU63" s="80"/>
      <c r="AV63" s="32" t="s">
        <v>147</v>
      </c>
      <c r="AW63" s="69" t="s">
        <v>94</v>
      </c>
      <c r="AX63" s="70" t="s">
        <v>94</v>
      </c>
      <c r="AY63" s="70" t="s">
        <v>94</v>
      </c>
      <c r="AZ63" s="71" t="s">
        <v>94</v>
      </c>
      <c r="BA63" s="71" t="s">
        <v>94</v>
      </c>
      <c r="BB63" s="133"/>
      <c r="BC63" s="23" t="s">
        <v>142</v>
      </c>
      <c r="BD63" s="38" t="s">
        <v>126</v>
      </c>
      <c r="BE63" s="40" t="s">
        <v>393</v>
      </c>
      <c r="BF63" s="55" t="s">
        <v>394</v>
      </c>
      <c r="BG63" s="41" t="s">
        <v>121</v>
      </c>
      <c r="BH63" s="38"/>
      <c r="BI63" s="68"/>
      <c r="BJ63" s="68"/>
      <c r="BK63" s="110"/>
      <c r="BL63" s="110"/>
      <c r="BM63" s="76"/>
    </row>
    <row r="64" spans="1:65" ht="33" hidden="1" x14ac:dyDescent="0.3">
      <c r="A64" s="112"/>
      <c r="B64" s="150">
        <v>128</v>
      </c>
      <c r="C64" s="117"/>
      <c r="D64" s="117"/>
      <c r="E64" s="138" t="s">
        <v>363</v>
      </c>
      <c r="F64" s="138" t="s">
        <v>364</v>
      </c>
      <c r="G64" s="119"/>
      <c r="H64" s="102"/>
      <c r="I64" s="104"/>
      <c r="J64" s="105"/>
      <c r="K64" s="23" t="s">
        <v>150</v>
      </c>
      <c r="L64" s="24"/>
      <c r="M64" s="136"/>
      <c r="N64" s="105"/>
      <c r="O64" s="100"/>
      <c r="P64" s="94"/>
      <c r="Q64" s="96"/>
      <c r="R64" s="128"/>
      <c r="S64" s="99"/>
      <c r="T64" s="100"/>
      <c r="U64" s="98"/>
      <c r="V64" s="85"/>
      <c r="W64" s="23" t="s">
        <v>152</v>
      </c>
      <c r="X64" s="25"/>
      <c r="Y64" s="26"/>
      <c r="Z64" s="26"/>
      <c r="AA64" s="26"/>
      <c r="AB64" s="27"/>
      <c r="AC64" s="27"/>
      <c r="AD64" s="28"/>
      <c r="AE64" s="28"/>
      <c r="AF64" s="28"/>
      <c r="AG64" s="29"/>
      <c r="AH64" s="28"/>
      <c r="AI64" s="30" t="str">
        <f t="shared" si="1"/>
        <v/>
      </c>
      <c r="AJ64" s="30" t="str">
        <f t="shared" si="0"/>
        <v/>
      </c>
      <c r="AK64" s="28"/>
      <c r="AL64" s="30" t="str">
        <f>IFERROR(VLOOKUP(AJ64&amp;AK64,[2]Tabla_Controles!$B$56:$G$65,5,FALSE),"")</f>
        <v/>
      </c>
      <c r="AM64" s="31" t="str">
        <f t="shared" si="2"/>
        <v/>
      </c>
      <c r="AN64" s="122"/>
      <c r="AO64" s="88"/>
      <c r="AP64" s="125"/>
      <c r="AQ64" s="92"/>
      <c r="AR64" s="78"/>
      <c r="AS64" s="78"/>
      <c r="AT64" s="79"/>
      <c r="AU64" s="80"/>
      <c r="AV64" s="32" t="s">
        <v>157</v>
      </c>
      <c r="AW64" s="49"/>
      <c r="AX64" s="49"/>
      <c r="AY64" s="49"/>
      <c r="AZ64" s="52"/>
      <c r="BA64" s="52"/>
      <c r="BB64" s="133"/>
      <c r="BC64" s="23" t="s">
        <v>152</v>
      </c>
      <c r="BD64" s="38"/>
      <c r="BE64" s="40"/>
      <c r="BF64" s="40"/>
      <c r="BG64" s="41" t="s">
        <v>137</v>
      </c>
      <c r="BH64" s="38"/>
      <c r="BI64" s="42"/>
      <c r="BJ64" s="42"/>
      <c r="BK64" s="110"/>
      <c r="BL64" s="110"/>
      <c r="BM64" s="76"/>
    </row>
    <row r="65" spans="1:65" ht="30" hidden="1" customHeight="1" x14ac:dyDescent="0.3">
      <c r="A65" s="112"/>
      <c r="B65" s="150">
        <v>128</v>
      </c>
      <c r="C65" s="117"/>
      <c r="D65" s="117"/>
      <c r="E65" s="138" t="s">
        <v>363</v>
      </c>
      <c r="F65" s="138" t="s">
        <v>364</v>
      </c>
      <c r="G65" s="119"/>
      <c r="H65" s="102"/>
      <c r="I65" s="104"/>
      <c r="J65" s="105"/>
      <c r="K65" s="23" t="s">
        <v>165</v>
      </c>
      <c r="L65" s="24"/>
      <c r="M65" s="136"/>
      <c r="N65" s="105"/>
      <c r="O65" s="100"/>
      <c r="P65" s="94"/>
      <c r="Q65" s="96"/>
      <c r="R65" s="128"/>
      <c r="S65" s="99"/>
      <c r="T65" s="100"/>
      <c r="U65" s="98"/>
      <c r="V65" s="85"/>
      <c r="W65" s="23" t="s">
        <v>167</v>
      </c>
      <c r="X65" s="25"/>
      <c r="Y65" s="26"/>
      <c r="Z65" s="26"/>
      <c r="AA65" s="26"/>
      <c r="AB65" s="27"/>
      <c r="AC65" s="27"/>
      <c r="AD65" s="28"/>
      <c r="AE65" s="28"/>
      <c r="AF65" s="28"/>
      <c r="AG65" s="29"/>
      <c r="AH65" s="28"/>
      <c r="AI65" s="30" t="str">
        <f t="shared" si="1"/>
        <v/>
      </c>
      <c r="AJ65" s="30" t="str">
        <f t="shared" si="0"/>
        <v/>
      </c>
      <c r="AK65" s="28"/>
      <c r="AL65" s="30" t="str">
        <f>IFERROR(VLOOKUP(AJ65&amp;AK65,[2]Tabla_Controles!$B$56:$G$65,5,FALSE),"")</f>
        <v/>
      </c>
      <c r="AM65" s="31" t="str">
        <f t="shared" si="2"/>
        <v/>
      </c>
      <c r="AN65" s="122"/>
      <c r="AO65" s="88"/>
      <c r="AP65" s="125"/>
      <c r="AQ65" s="92"/>
      <c r="AR65" s="78"/>
      <c r="AS65" s="78"/>
      <c r="AT65" s="79"/>
      <c r="AU65" s="80"/>
      <c r="AV65" s="32" t="s">
        <v>171</v>
      </c>
      <c r="AW65" s="49"/>
      <c r="AX65" s="49"/>
      <c r="AY65" s="49"/>
      <c r="AZ65" s="52"/>
      <c r="BA65" s="52"/>
      <c r="BB65" s="133"/>
      <c r="BC65" s="23" t="s">
        <v>167</v>
      </c>
      <c r="BD65" s="38"/>
      <c r="BE65" s="40"/>
      <c r="BF65" s="40"/>
      <c r="BG65" s="41" t="s">
        <v>147</v>
      </c>
      <c r="BH65" s="38"/>
      <c r="BI65" s="42"/>
      <c r="BJ65" s="42"/>
      <c r="BK65" s="110"/>
      <c r="BL65" s="110"/>
      <c r="BM65" s="76"/>
    </row>
    <row r="66" spans="1:65" ht="30" hidden="1" customHeight="1" x14ac:dyDescent="0.3">
      <c r="A66" s="112"/>
      <c r="B66" s="150">
        <v>128</v>
      </c>
      <c r="C66" s="117"/>
      <c r="D66" s="117"/>
      <c r="E66" s="138" t="s">
        <v>363</v>
      </c>
      <c r="F66" s="138" t="s">
        <v>364</v>
      </c>
      <c r="G66" s="120"/>
      <c r="H66" s="103"/>
      <c r="I66" s="104"/>
      <c r="J66" s="105"/>
      <c r="K66" s="23" t="s">
        <v>175</v>
      </c>
      <c r="L66" s="24"/>
      <c r="M66" s="137"/>
      <c r="N66" s="105"/>
      <c r="O66" s="100"/>
      <c r="P66" s="94"/>
      <c r="Q66" s="97"/>
      <c r="R66" s="129"/>
      <c r="S66" s="99"/>
      <c r="T66" s="100"/>
      <c r="U66" s="98"/>
      <c r="V66" s="85"/>
      <c r="W66" s="23" t="s">
        <v>177</v>
      </c>
      <c r="X66" s="25"/>
      <c r="Y66" s="26"/>
      <c r="Z66" s="26"/>
      <c r="AA66" s="26"/>
      <c r="AB66" s="27"/>
      <c r="AC66" s="27"/>
      <c r="AD66" s="28"/>
      <c r="AE66" s="28"/>
      <c r="AF66" s="28"/>
      <c r="AG66" s="29"/>
      <c r="AH66" s="28"/>
      <c r="AI66" s="30" t="str">
        <f t="shared" si="1"/>
        <v/>
      </c>
      <c r="AJ66" s="30" t="str">
        <f t="shared" si="0"/>
        <v/>
      </c>
      <c r="AK66" s="28"/>
      <c r="AL66" s="30" t="str">
        <f>IFERROR(VLOOKUP(AJ66&amp;AK66,[2]Tabla_Controles!$B$56:$G$65,5,FALSE),"")</f>
        <v/>
      </c>
      <c r="AM66" s="31" t="str">
        <f t="shared" si="2"/>
        <v/>
      </c>
      <c r="AN66" s="123"/>
      <c r="AO66" s="89"/>
      <c r="AP66" s="126"/>
      <c r="AQ66" s="93"/>
      <c r="AR66" s="78"/>
      <c r="AS66" s="78"/>
      <c r="AT66" s="79"/>
      <c r="AU66" s="80"/>
      <c r="AV66" s="32" t="s">
        <v>182</v>
      </c>
      <c r="AW66" s="49"/>
      <c r="AX66" s="49"/>
      <c r="AY66" s="49"/>
      <c r="AZ66" s="52"/>
      <c r="BA66" s="52"/>
      <c r="BB66" s="134"/>
      <c r="BC66" s="23" t="s">
        <v>177</v>
      </c>
      <c r="BD66" s="38"/>
      <c r="BE66" s="40"/>
      <c r="BF66" s="40"/>
      <c r="BG66" s="41" t="s">
        <v>157</v>
      </c>
      <c r="BH66" s="38"/>
      <c r="BI66" s="42"/>
      <c r="BJ66" s="42"/>
      <c r="BK66" s="111"/>
      <c r="BL66" s="111"/>
      <c r="BM66" s="77"/>
    </row>
    <row r="67" spans="1:65" ht="409.5" x14ac:dyDescent="0.3">
      <c r="A67" s="130" t="str">
        <f>C67&amp;COUNTIF($C$10:C67,C67)</f>
        <v>Corrupción9</v>
      </c>
      <c r="B67" s="138" t="s">
        <v>395</v>
      </c>
      <c r="C67" s="117" t="s">
        <v>79</v>
      </c>
      <c r="D67" s="117" t="s">
        <v>80</v>
      </c>
      <c r="E67" s="138" t="s">
        <v>396</v>
      </c>
      <c r="F67" s="138" t="s">
        <v>397</v>
      </c>
      <c r="G67" s="118" t="s">
        <v>398</v>
      </c>
      <c r="H67" s="101" t="s">
        <v>399</v>
      </c>
      <c r="I67" s="104" t="str">
        <f>"Posibilidad de recibir o solicitar cualquier dádiva o beneficio a nombre propio o de terceros, con el fin de "&amp;J67</f>
        <v>Posibilidad de recibir o solicitar cualquier dádiva o beneficio a nombre propio o de terceros, con el fin de alterar la información de los activos recibidos que puedan afectar su potencial de productividad</v>
      </c>
      <c r="J67" s="105" t="s">
        <v>400</v>
      </c>
      <c r="K67" s="23" t="s">
        <v>86</v>
      </c>
      <c r="L67" s="24" t="s">
        <v>401</v>
      </c>
      <c r="M67" s="135" t="s">
        <v>402</v>
      </c>
      <c r="N67" s="105" t="s">
        <v>89</v>
      </c>
      <c r="O67" s="100" t="str">
        <f>IF(N67="","",IF(OR($N67=[2]Tabla_Probabilidad!$D$20,$N67=[2]Tabla_Probabilidad!$J$20),"Muy Baja",IF(OR($N67=[2]Tabla_Probabilidad!$E$20,$N67=[2]Tabla_Probabilidad!$K$20),"Baja",IF(OR($N67=[2]Tabla_Probabilidad!$F$20,$N67=[2]Tabla_Probabilidad!$L$20),"Media",IF(OR($N67=[2]Tabla_Probabilidad!$G$20,$N67=[2]Tabla_Probabilidad!$M$20),"Alta",IF(OR($N67=[2]Tabla_Probabilidad!$H$20,$N67=[2]Tabla_Probabilidad!$N$20),"Muy Alta"))))))</f>
        <v>Media</v>
      </c>
      <c r="P67" s="94">
        <f>IF(O67="Muy Baja",1,IF(O67="Baja",2,IF(O67="Media",3,IF(O67="Alta",4,IF(O67="Muy Alta",5,"")))))</f>
        <v>3</v>
      </c>
      <c r="Q67" s="95" t="str">
        <f>IFERROR(IF($C67="Corrupción",HYPERLINK("#"&amp;"Impacto_Riesgos!C"&amp;MATCH($B67,[2]Impacto_Riesgos!$B$10:$B$138,0)+9,"Calcula el impacto aquí"),"")," ")</f>
        <v>Calcula el impacto aquí</v>
      </c>
      <c r="R67" s="127">
        <f>IFERROR(VLOOKUP(A67,[2]Impacto_Riesgos!$A$8:$W$138,23,),"NA")</f>
        <v>15</v>
      </c>
      <c r="S67" s="99" t="s">
        <v>90</v>
      </c>
      <c r="T67" s="100" t="str">
        <f>IF($S67='[2]Tabla Impacto'!$F$10,"Moderado",IF($S67='[2]Tabla Impacto'!$G$10,"Mayor",IF($S67='[2]Tabla Impacto'!$H$10,"Catastrófico","")))</f>
        <v>Catastrófico</v>
      </c>
      <c r="U67" s="98">
        <f>IF(T67="Leve",1,IF(T67="Menor",2,IF(T67="Moderado",3,IF(T67="Mayor",4,IF(T67="Catastrófico",5,"")))))</f>
        <v>5</v>
      </c>
      <c r="V67" s="85"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23" t="s">
        <v>91</v>
      </c>
      <c r="X67" s="25" t="s">
        <v>403</v>
      </c>
      <c r="Y67" s="26" t="s">
        <v>404</v>
      </c>
      <c r="Z67" s="26" t="s">
        <v>405</v>
      </c>
      <c r="AA67" s="26" t="s">
        <v>354</v>
      </c>
      <c r="AB67" s="27" t="s">
        <v>96</v>
      </c>
      <c r="AC67" s="27" t="s">
        <v>97</v>
      </c>
      <c r="AD67" s="28" t="s">
        <v>98</v>
      </c>
      <c r="AE67" s="28" t="s">
        <v>99</v>
      </c>
      <c r="AF67" s="28" t="s">
        <v>100</v>
      </c>
      <c r="AG67" s="29" t="s">
        <v>98</v>
      </c>
      <c r="AH67" s="28" t="s">
        <v>101</v>
      </c>
      <c r="AI67" s="30">
        <f t="shared" si="1"/>
        <v>100</v>
      </c>
      <c r="AJ67" s="30" t="str">
        <f t="shared" si="0"/>
        <v>Fuerte</v>
      </c>
      <c r="AK67" s="28" t="s">
        <v>102</v>
      </c>
      <c r="AL67" s="30" t="str">
        <f>IFERROR(VLOOKUP(AJ67&amp;AK67,[2]Tabla_Controles!$B$56:$G$65,5,FALSE),"")</f>
        <v>Fuerte</v>
      </c>
      <c r="AM67" s="31">
        <f t="shared" si="2"/>
        <v>100</v>
      </c>
      <c r="AN67" s="121">
        <f>IFERROR(AVERAGE(AM67:AM73),"")</f>
        <v>83.333333333333329</v>
      </c>
      <c r="AO67" s="87" t="str">
        <f>IF($AN67=100,"Fuerte",IF($AN67&lt;100,"Moderado",IF($AN67&lt;50,"Débil",IF($AN67=0,"",""))))</f>
        <v>Moderado</v>
      </c>
      <c r="AP67" s="124" t="s">
        <v>103</v>
      </c>
      <c r="AQ67" s="91">
        <f>IFERROR(P67-VLOOKUP(AO67&amp;AP67,[2]Tabla_Controles!$B$77:$E$83,4,0),"")</f>
        <v>2</v>
      </c>
      <c r="AR67" s="78" t="str">
        <f>IF($AQ67="","",IF($AQ67=1,"Muy Baja",IF($AQ67=2,"Baja",IF($AQ67=3,"Media",IF($AQ67=4,"Alta",IF($AQ67=5,"Muy Alta","Muy Baja"))))))</f>
        <v>Baja</v>
      </c>
      <c r="AS67" s="78" t="str">
        <f>T67</f>
        <v>Catastrófico</v>
      </c>
      <c r="AT67" s="79"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80" t="s">
        <v>104</v>
      </c>
      <c r="AV67" s="32" t="s">
        <v>105</v>
      </c>
      <c r="AW67" s="39" t="s">
        <v>158</v>
      </c>
      <c r="AX67" s="35" t="s">
        <v>159</v>
      </c>
      <c r="AY67" s="35" t="s">
        <v>160</v>
      </c>
      <c r="AZ67" s="43" t="s">
        <v>125</v>
      </c>
      <c r="BA67" s="37" t="s">
        <v>108</v>
      </c>
      <c r="BB67" s="132" t="s">
        <v>109</v>
      </c>
      <c r="BC67" s="23" t="s">
        <v>91</v>
      </c>
      <c r="BD67" s="38" t="s">
        <v>126</v>
      </c>
      <c r="BE67" s="40" t="s">
        <v>406</v>
      </c>
      <c r="BF67" s="40" t="s">
        <v>407</v>
      </c>
      <c r="BG67" s="41" t="s">
        <v>171</v>
      </c>
      <c r="BH67" s="38" t="s">
        <v>126</v>
      </c>
      <c r="BI67" s="42" t="s">
        <v>408</v>
      </c>
      <c r="BJ67" s="42" t="s">
        <v>409</v>
      </c>
      <c r="BK67" s="109" t="s">
        <v>111</v>
      </c>
      <c r="BL67" s="144" t="s">
        <v>410</v>
      </c>
      <c r="BM67" s="144" t="s">
        <v>411</v>
      </c>
    </row>
    <row r="68" spans="1:65" ht="102" x14ac:dyDescent="0.3">
      <c r="A68" s="130"/>
      <c r="B68" s="138" t="s">
        <v>395</v>
      </c>
      <c r="C68" s="117"/>
      <c r="D68" s="117"/>
      <c r="E68" s="138" t="s">
        <v>396</v>
      </c>
      <c r="F68" s="138" t="s">
        <v>397</v>
      </c>
      <c r="G68" s="119"/>
      <c r="H68" s="102"/>
      <c r="I68" s="104"/>
      <c r="J68" s="105"/>
      <c r="K68" s="23" t="s">
        <v>113</v>
      </c>
      <c r="L68" s="24" t="s">
        <v>412</v>
      </c>
      <c r="M68" s="136"/>
      <c r="N68" s="105"/>
      <c r="O68" s="100"/>
      <c r="P68" s="94"/>
      <c r="Q68" s="96"/>
      <c r="R68" s="128"/>
      <c r="S68" s="99"/>
      <c r="T68" s="100"/>
      <c r="U68" s="98"/>
      <c r="V68" s="85"/>
      <c r="W68" s="23" t="s">
        <v>115</v>
      </c>
      <c r="X68" s="25" t="s">
        <v>413</v>
      </c>
      <c r="Y68" s="26" t="s">
        <v>414</v>
      </c>
      <c r="Z68" s="26" t="s">
        <v>415</v>
      </c>
      <c r="AA68" s="26" t="s">
        <v>416</v>
      </c>
      <c r="AB68" s="27" t="s">
        <v>96</v>
      </c>
      <c r="AC68" s="27" t="s">
        <v>97</v>
      </c>
      <c r="AD68" s="28" t="s">
        <v>98</v>
      </c>
      <c r="AE68" s="28" t="s">
        <v>156</v>
      </c>
      <c r="AF68" s="28" t="s">
        <v>100</v>
      </c>
      <c r="AG68" s="29" t="s">
        <v>98</v>
      </c>
      <c r="AH68" s="28" t="s">
        <v>101</v>
      </c>
      <c r="AI68" s="30">
        <f t="shared" si="1"/>
        <v>95</v>
      </c>
      <c r="AJ68" s="30" t="str">
        <f t="shared" si="0"/>
        <v>Moderado</v>
      </c>
      <c r="AK68" s="28" t="s">
        <v>102</v>
      </c>
      <c r="AL68" s="30" t="str">
        <f>IFERROR(VLOOKUP(AJ68&amp;AK68,[2]Tabla_Controles!$B$56:$G$65,5,FALSE),"")</f>
        <v>Moderado</v>
      </c>
      <c r="AM68" s="31">
        <f t="shared" si="2"/>
        <v>50</v>
      </c>
      <c r="AN68" s="122"/>
      <c r="AO68" s="88"/>
      <c r="AP68" s="125"/>
      <c r="AQ68" s="92"/>
      <c r="AR68" s="78"/>
      <c r="AS68" s="78"/>
      <c r="AT68" s="79"/>
      <c r="AU68" s="80"/>
      <c r="AV68" s="32" t="s">
        <v>121</v>
      </c>
      <c r="AW68" s="69" t="s">
        <v>94</v>
      </c>
      <c r="AX68" s="70" t="s">
        <v>94</v>
      </c>
      <c r="AY68" s="70" t="s">
        <v>94</v>
      </c>
      <c r="AZ68" s="71" t="s">
        <v>94</v>
      </c>
      <c r="BA68" s="71" t="s">
        <v>94</v>
      </c>
      <c r="BB68" s="133"/>
      <c r="BC68" s="23" t="s">
        <v>115</v>
      </c>
      <c r="BD68" s="38" t="s">
        <v>126</v>
      </c>
      <c r="BE68" s="40" t="s">
        <v>417</v>
      </c>
      <c r="BF68" s="40" t="s">
        <v>418</v>
      </c>
      <c r="BG68" s="41" t="s">
        <v>182</v>
      </c>
      <c r="BH68" s="38"/>
      <c r="BI68" s="42"/>
      <c r="BJ68" s="42"/>
      <c r="BK68" s="110"/>
      <c r="BL68" s="145"/>
      <c r="BM68" s="145"/>
    </row>
    <row r="69" spans="1:65" ht="181.5" x14ac:dyDescent="0.3">
      <c r="A69" s="130"/>
      <c r="B69" s="138" t="s">
        <v>395</v>
      </c>
      <c r="C69" s="117"/>
      <c r="D69" s="117"/>
      <c r="E69" s="138" t="s">
        <v>396</v>
      </c>
      <c r="F69" s="138" t="s">
        <v>397</v>
      </c>
      <c r="G69" s="119"/>
      <c r="H69" s="102"/>
      <c r="I69" s="104"/>
      <c r="J69" s="105"/>
      <c r="K69" s="23" t="s">
        <v>131</v>
      </c>
      <c r="L69" s="24" t="s">
        <v>419</v>
      </c>
      <c r="M69" s="136"/>
      <c r="N69" s="105"/>
      <c r="O69" s="100"/>
      <c r="P69" s="94"/>
      <c r="Q69" s="96"/>
      <c r="R69" s="128"/>
      <c r="S69" s="99"/>
      <c r="T69" s="100"/>
      <c r="U69" s="98"/>
      <c r="V69" s="85"/>
      <c r="W69" s="23" t="s">
        <v>133</v>
      </c>
      <c r="X69" s="25" t="s">
        <v>420</v>
      </c>
      <c r="Y69" s="26" t="s">
        <v>421</v>
      </c>
      <c r="Z69" s="26" t="s">
        <v>422</v>
      </c>
      <c r="AA69" s="26" t="s">
        <v>354</v>
      </c>
      <c r="AB69" s="27" t="s">
        <v>96</v>
      </c>
      <c r="AC69" s="27" t="s">
        <v>97</v>
      </c>
      <c r="AD69" s="28" t="s">
        <v>98</v>
      </c>
      <c r="AE69" s="28" t="s">
        <v>99</v>
      </c>
      <c r="AF69" s="28" t="s">
        <v>100</v>
      </c>
      <c r="AG69" s="29" t="s">
        <v>98</v>
      </c>
      <c r="AH69" s="28" t="s">
        <v>101</v>
      </c>
      <c r="AI69" s="30">
        <f t="shared" si="1"/>
        <v>100</v>
      </c>
      <c r="AJ69" s="30" t="str">
        <f t="shared" si="0"/>
        <v>Fuerte</v>
      </c>
      <c r="AK69" s="28" t="s">
        <v>102</v>
      </c>
      <c r="AL69" s="30" t="str">
        <f>IFERROR(VLOOKUP(AJ69&amp;AK69,[2]Tabla_Controles!$B$56:$G$65,5,FALSE),"")</f>
        <v>Fuerte</v>
      </c>
      <c r="AM69" s="31">
        <f t="shared" si="2"/>
        <v>100</v>
      </c>
      <c r="AN69" s="122"/>
      <c r="AO69" s="88"/>
      <c r="AP69" s="125"/>
      <c r="AQ69" s="92"/>
      <c r="AR69" s="78"/>
      <c r="AS69" s="78"/>
      <c r="AT69" s="79"/>
      <c r="AU69" s="80"/>
      <c r="AV69" s="32" t="s">
        <v>137</v>
      </c>
      <c r="AW69" s="49" t="s">
        <v>423</v>
      </c>
      <c r="AX69" s="34" t="s">
        <v>424</v>
      </c>
      <c r="AY69" s="34" t="s">
        <v>124</v>
      </c>
      <c r="AZ69" s="50">
        <v>44834</v>
      </c>
      <c r="BA69" s="50">
        <v>44849</v>
      </c>
      <c r="BB69" s="133"/>
      <c r="BC69" s="23" t="s">
        <v>133</v>
      </c>
      <c r="BD69" s="38" t="s">
        <v>126</v>
      </c>
      <c r="BE69" s="40" t="s">
        <v>425</v>
      </c>
      <c r="BF69" s="40" t="s">
        <v>426</v>
      </c>
      <c r="BG69" s="41" t="s">
        <v>105</v>
      </c>
      <c r="BH69" s="38" t="s">
        <v>126</v>
      </c>
      <c r="BI69" s="39" t="s">
        <v>427</v>
      </c>
      <c r="BJ69" s="42" t="s">
        <v>428</v>
      </c>
      <c r="BK69" s="110"/>
      <c r="BL69" s="145"/>
      <c r="BM69" s="145"/>
    </row>
    <row r="70" spans="1:65" ht="33" hidden="1" x14ac:dyDescent="0.3">
      <c r="A70" s="130"/>
      <c r="B70" s="138" t="s">
        <v>395</v>
      </c>
      <c r="C70" s="117"/>
      <c r="D70" s="117"/>
      <c r="E70" s="138" t="s">
        <v>396</v>
      </c>
      <c r="F70" s="138" t="s">
        <v>397</v>
      </c>
      <c r="G70" s="119"/>
      <c r="H70" s="102"/>
      <c r="I70" s="104"/>
      <c r="J70" s="105"/>
      <c r="K70" s="23" t="s">
        <v>140</v>
      </c>
      <c r="L70" s="24"/>
      <c r="M70" s="136"/>
      <c r="N70" s="105"/>
      <c r="O70" s="100"/>
      <c r="P70" s="94"/>
      <c r="Q70" s="96"/>
      <c r="R70" s="128"/>
      <c r="S70" s="99"/>
      <c r="T70" s="100"/>
      <c r="U70" s="98"/>
      <c r="V70" s="85"/>
      <c r="W70" s="23" t="s">
        <v>142</v>
      </c>
      <c r="X70" s="25"/>
      <c r="Y70" s="26"/>
      <c r="Z70" s="26"/>
      <c r="AA70" s="26"/>
      <c r="AB70" s="27"/>
      <c r="AC70" s="27"/>
      <c r="AD70" s="28"/>
      <c r="AE70" s="28"/>
      <c r="AF70" s="28"/>
      <c r="AG70" s="29"/>
      <c r="AH70" s="28"/>
      <c r="AI70" s="30" t="str">
        <f t="shared" si="1"/>
        <v/>
      </c>
      <c r="AJ70" s="30" t="str">
        <f t="shared" si="0"/>
        <v/>
      </c>
      <c r="AK70" s="28"/>
      <c r="AL70" s="30" t="str">
        <f>IFERROR(VLOOKUP(AJ70&amp;AK70,[2]Tabla_Controles!$B$56:$G$65,5,FALSE),"")</f>
        <v/>
      </c>
      <c r="AM70" s="31" t="str">
        <f t="shared" si="2"/>
        <v/>
      </c>
      <c r="AN70" s="122"/>
      <c r="AO70" s="88"/>
      <c r="AP70" s="125"/>
      <c r="AQ70" s="92"/>
      <c r="AR70" s="78"/>
      <c r="AS70" s="78"/>
      <c r="AT70" s="79"/>
      <c r="AU70" s="80"/>
      <c r="AV70" s="41" t="s">
        <v>147</v>
      </c>
      <c r="AW70" s="49"/>
      <c r="AX70" s="49"/>
      <c r="AY70" s="49"/>
      <c r="AZ70" s="52"/>
      <c r="BA70" s="52"/>
      <c r="BB70" s="133"/>
      <c r="BC70" s="23" t="s">
        <v>142</v>
      </c>
      <c r="BD70" s="38"/>
      <c r="BE70" s="40"/>
      <c r="BF70" s="40"/>
      <c r="BG70" s="41" t="s">
        <v>121</v>
      </c>
      <c r="BH70" s="38"/>
      <c r="BI70" s="42"/>
      <c r="BJ70" s="42"/>
      <c r="BK70" s="110"/>
      <c r="BL70" s="145"/>
      <c r="BM70" s="145"/>
    </row>
    <row r="71" spans="1:65" ht="30" hidden="1" customHeight="1" x14ac:dyDescent="0.3">
      <c r="A71" s="130"/>
      <c r="B71" s="138" t="s">
        <v>395</v>
      </c>
      <c r="C71" s="117"/>
      <c r="D71" s="117"/>
      <c r="E71" s="138" t="s">
        <v>396</v>
      </c>
      <c r="F71" s="138" t="s">
        <v>397</v>
      </c>
      <c r="G71" s="119"/>
      <c r="H71" s="102"/>
      <c r="I71" s="104"/>
      <c r="J71" s="105"/>
      <c r="K71" s="23" t="s">
        <v>150</v>
      </c>
      <c r="L71" s="24"/>
      <c r="M71" s="136"/>
      <c r="N71" s="105"/>
      <c r="O71" s="100"/>
      <c r="P71" s="94"/>
      <c r="Q71" s="96"/>
      <c r="R71" s="128"/>
      <c r="S71" s="99"/>
      <c r="T71" s="100"/>
      <c r="U71" s="98"/>
      <c r="V71" s="85"/>
      <c r="W71" s="23" t="s">
        <v>152</v>
      </c>
      <c r="X71" s="25"/>
      <c r="Y71" s="26"/>
      <c r="Z71" s="26"/>
      <c r="AA71" s="26"/>
      <c r="AB71" s="27"/>
      <c r="AC71" s="27"/>
      <c r="AD71" s="28"/>
      <c r="AE71" s="28"/>
      <c r="AF71" s="28"/>
      <c r="AG71" s="29"/>
      <c r="AH71" s="28"/>
      <c r="AI71" s="30" t="str">
        <f t="shared" si="1"/>
        <v/>
      </c>
      <c r="AJ71" s="30" t="str">
        <f t="shared" si="0"/>
        <v/>
      </c>
      <c r="AK71" s="28"/>
      <c r="AL71" s="30" t="str">
        <f>IFERROR(VLOOKUP(AJ71&amp;AK71,[2]Tabla_Controles!$B$56:$G$65,5,FALSE),"")</f>
        <v/>
      </c>
      <c r="AM71" s="31" t="str">
        <f t="shared" si="2"/>
        <v/>
      </c>
      <c r="AN71" s="122"/>
      <c r="AO71" s="88"/>
      <c r="AP71" s="125"/>
      <c r="AQ71" s="92"/>
      <c r="AR71" s="78"/>
      <c r="AS71" s="78"/>
      <c r="AT71" s="79"/>
      <c r="AU71" s="80"/>
      <c r="AV71" s="41" t="s">
        <v>157</v>
      </c>
      <c r="AW71" s="49"/>
      <c r="AX71" s="49"/>
      <c r="AY71" s="49"/>
      <c r="AZ71" s="52"/>
      <c r="BA71" s="52"/>
      <c r="BB71" s="133"/>
      <c r="BC71" s="23" t="s">
        <v>152</v>
      </c>
      <c r="BD71" s="38"/>
      <c r="BE71" s="40"/>
      <c r="BF71" s="40"/>
      <c r="BG71" s="41" t="s">
        <v>137</v>
      </c>
      <c r="BH71" s="38"/>
      <c r="BI71" s="42"/>
      <c r="BJ71" s="42"/>
      <c r="BK71" s="110"/>
      <c r="BL71" s="145"/>
      <c r="BM71" s="145"/>
    </row>
    <row r="72" spans="1:65" ht="30" hidden="1" customHeight="1" x14ac:dyDescent="0.3">
      <c r="A72" s="130"/>
      <c r="B72" s="138" t="s">
        <v>395</v>
      </c>
      <c r="C72" s="117"/>
      <c r="D72" s="117"/>
      <c r="E72" s="138" t="s">
        <v>396</v>
      </c>
      <c r="F72" s="138" t="s">
        <v>397</v>
      </c>
      <c r="G72" s="119"/>
      <c r="H72" s="102"/>
      <c r="I72" s="104"/>
      <c r="J72" s="105"/>
      <c r="K72" s="23" t="s">
        <v>165</v>
      </c>
      <c r="L72" s="24"/>
      <c r="M72" s="136"/>
      <c r="N72" s="105"/>
      <c r="O72" s="100"/>
      <c r="P72" s="94"/>
      <c r="Q72" s="96"/>
      <c r="R72" s="128"/>
      <c r="S72" s="99"/>
      <c r="T72" s="100"/>
      <c r="U72" s="98"/>
      <c r="V72" s="85"/>
      <c r="W72" s="23" t="s">
        <v>167</v>
      </c>
      <c r="X72" s="25"/>
      <c r="Y72" s="26"/>
      <c r="Z72" s="26"/>
      <c r="AA72" s="26"/>
      <c r="AB72" s="27"/>
      <c r="AC72" s="27"/>
      <c r="AD72" s="28"/>
      <c r="AE72" s="28"/>
      <c r="AF72" s="28"/>
      <c r="AG72" s="29"/>
      <c r="AH72" s="28"/>
      <c r="AI72" s="30" t="str">
        <f t="shared" si="1"/>
        <v/>
      </c>
      <c r="AJ72" s="30" t="str">
        <f t="shared" si="0"/>
        <v/>
      </c>
      <c r="AK72" s="28"/>
      <c r="AL72" s="30" t="str">
        <f>IFERROR(VLOOKUP(AJ72&amp;AK72,[2]Tabla_Controles!$B$56:$G$65,5,FALSE),"")</f>
        <v/>
      </c>
      <c r="AM72" s="31" t="str">
        <f t="shared" si="2"/>
        <v/>
      </c>
      <c r="AN72" s="122"/>
      <c r="AO72" s="88"/>
      <c r="AP72" s="125"/>
      <c r="AQ72" s="92"/>
      <c r="AR72" s="78"/>
      <c r="AS72" s="78"/>
      <c r="AT72" s="79"/>
      <c r="AU72" s="80"/>
      <c r="AV72" s="41" t="s">
        <v>171</v>
      </c>
      <c r="AW72" s="49"/>
      <c r="AX72" s="49"/>
      <c r="AY72" s="49"/>
      <c r="AZ72" s="52"/>
      <c r="BA72" s="52"/>
      <c r="BB72" s="133"/>
      <c r="BC72" s="23" t="s">
        <v>167</v>
      </c>
      <c r="BD72" s="38"/>
      <c r="BE72" s="40"/>
      <c r="BF72" s="40"/>
      <c r="BG72" s="41" t="s">
        <v>147</v>
      </c>
      <c r="BH72" s="38"/>
      <c r="BI72" s="42"/>
      <c r="BJ72" s="42"/>
      <c r="BK72" s="110"/>
      <c r="BL72" s="145"/>
      <c r="BM72" s="145"/>
    </row>
    <row r="73" spans="1:65" ht="30" hidden="1" customHeight="1" x14ac:dyDescent="0.3">
      <c r="A73" s="130"/>
      <c r="B73" s="138" t="s">
        <v>395</v>
      </c>
      <c r="C73" s="117"/>
      <c r="D73" s="117"/>
      <c r="E73" s="138" t="s">
        <v>396</v>
      </c>
      <c r="F73" s="138" t="s">
        <v>397</v>
      </c>
      <c r="G73" s="120"/>
      <c r="H73" s="103"/>
      <c r="I73" s="104"/>
      <c r="J73" s="105"/>
      <c r="K73" s="23" t="s">
        <v>175</v>
      </c>
      <c r="L73" s="24"/>
      <c r="M73" s="137"/>
      <c r="N73" s="105"/>
      <c r="O73" s="100"/>
      <c r="P73" s="94"/>
      <c r="Q73" s="97"/>
      <c r="R73" s="129"/>
      <c r="S73" s="99"/>
      <c r="T73" s="100"/>
      <c r="U73" s="98"/>
      <c r="V73" s="85"/>
      <c r="W73" s="23" t="s">
        <v>177</v>
      </c>
      <c r="X73" s="25"/>
      <c r="Y73" s="26"/>
      <c r="Z73" s="26"/>
      <c r="AA73" s="26"/>
      <c r="AB73" s="27"/>
      <c r="AC73" s="27"/>
      <c r="AD73" s="28"/>
      <c r="AE73" s="28"/>
      <c r="AF73" s="28"/>
      <c r="AG73" s="29"/>
      <c r="AH73" s="28"/>
      <c r="AI73" s="30" t="str">
        <f t="shared" si="1"/>
        <v/>
      </c>
      <c r="AJ73" s="30" t="str">
        <f t="shared" si="0"/>
        <v/>
      </c>
      <c r="AK73" s="28"/>
      <c r="AL73" s="30" t="str">
        <f>IFERROR(VLOOKUP(AJ73&amp;AK73,[2]Tabla_Controles!$B$56:$G$65,5,FALSE),"")</f>
        <v/>
      </c>
      <c r="AM73" s="31" t="str">
        <f t="shared" si="2"/>
        <v/>
      </c>
      <c r="AN73" s="123"/>
      <c r="AO73" s="89"/>
      <c r="AP73" s="126"/>
      <c r="AQ73" s="93"/>
      <c r="AR73" s="78"/>
      <c r="AS73" s="78"/>
      <c r="AT73" s="79"/>
      <c r="AU73" s="80"/>
      <c r="AV73" s="41" t="s">
        <v>182</v>
      </c>
      <c r="AW73" s="49"/>
      <c r="AX73" s="49"/>
      <c r="AY73" s="49"/>
      <c r="AZ73" s="52"/>
      <c r="BA73" s="52"/>
      <c r="BB73" s="134"/>
      <c r="BC73" s="23" t="s">
        <v>177</v>
      </c>
      <c r="BD73" s="38"/>
      <c r="BE73" s="40"/>
      <c r="BF73" s="40"/>
      <c r="BG73" s="41" t="s">
        <v>157</v>
      </c>
      <c r="BH73" s="38"/>
      <c r="BI73" s="42"/>
      <c r="BJ73" s="42"/>
      <c r="BK73" s="111"/>
      <c r="BL73" s="146"/>
      <c r="BM73" s="146"/>
    </row>
    <row r="74" spans="1:65" ht="409.5" x14ac:dyDescent="0.3">
      <c r="A74" s="130" t="str">
        <f>C74&amp;COUNTIF($C$10:C74,C74)</f>
        <v>Corrupción10</v>
      </c>
      <c r="B74" s="138" t="s">
        <v>429</v>
      </c>
      <c r="C74" s="117" t="s">
        <v>79</v>
      </c>
      <c r="D74" s="117" t="s">
        <v>80</v>
      </c>
      <c r="E74" s="138" t="s">
        <v>430</v>
      </c>
      <c r="F74" s="138" t="s">
        <v>431</v>
      </c>
      <c r="G74" s="118" t="s">
        <v>432</v>
      </c>
      <c r="H74" s="101" t="s">
        <v>433</v>
      </c>
      <c r="I74" s="104" t="str">
        <f>"Posibilidad de recibir o solicitar cualquier dádiva o beneficio a nombre propio o de terceros, con el fin de "&amp;J74</f>
        <v>Posibilidad de recibir o solicitar cualquier dádiva o beneficio a nombre propio o de terceros, con el fin de favorecer a terceros en el proceso de registro de depositarios provisionales y liquidadores para la administración de los activos a cargo de SAE.</v>
      </c>
      <c r="J74" s="105" t="s">
        <v>434</v>
      </c>
      <c r="K74" s="23" t="s">
        <v>86</v>
      </c>
      <c r="L74" s="24" t="s">
        <v>435</v>
      </c>
      <c r="M74" s="135" t="s">
        <v>436</v>
      </c>
      <c r="N74" s="105" t="s">
        <v>89</v>
      </c>
      <c r="O74" s="100" t="str">
        <f>IF(N74="","",IF(OR($N74=[2]Tabla_Probabilidad!$D$20,$N74=[2]Tabla_Probabilidad!$J$20),"Muy Baja",IF(OR($N74=[2]Tabla_Probabilidad!$E$20,$N74=[2]Tabla_Probabilidad!$K$20),"Baja",IF(OR($N74=[2]Tabla_Probabilidad!$F$20,$N74=[2]Tabla_Probabilidad!$L$20),"Media",IF(OR($N74=[2]Tabla_Probabilidad!$G$20,$N74=[2]Tabla_Probabilidad!$M$20),"Alta",IF(OR($N74=[2]Tabla_Probabilidad!$H$20,$N74=[2]Tabla_Probabilidad!$N$20),"Muy Alta"))))))</f>
        <v>Media</v>
      </c>
      <c r="P74" s="94">
        <f>IF(O74="Muy Baja",1,IF(O74="Baja",2,IF(O74="Media",3,IF(O74="Alta",4,IF(O74="Muy Alta",5,"")))))</f>
        <v>3</v>
      </c>
      <c r="Q74" s="95" t="str">
        <f>IFERROR(IF($C74="Corrupción",HYPERLINK("#"&amp;"Impacto_Riesgos!C"&amp;MATCH($B74,[2]Impacto_Riesgos!$B$10:$B$138,0)+9,"Calcula el impacto aquí"),"")," ")</f>
        <v>Calcula el impacto aquí</v>
      </c>
      <c r="R74" s="127">
        <f>IFERROR(VLOOKUP(A74,[2]Impacto_Riesgos!$A$8:$W$138,23,),"NA")</f>
        <v>15</v>
      </c>
      <c r="S74" s="99" t="s">
        <v>90</v>
      </c>
      <c r="T74" s="100" t="str">
        <f>IF($S74='[2]Tabla Impacto'!$F$10,"Moderado",IF($S74='[2]Tabla Impacto'!$G$10,"Mayor",IF($S74='[2]Tabla Impacto'!$H$10,"Catastrófico","")))</f>
        <v>Catastrófico</v>
      </c>
      <c r="U74" s="98">
        <f>IF(T74="Leve",1,IF(T74="Menor",2,IF(T74="Moderado",3,IF(T74="Mayor",4,IF(T74="Catastrófico",5,"")))))</f>
        <v>5</v>
      </c>
      <c r="V74" s="85"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23" t="s">
        <v>91</v>
      </c>
      <c r="X74" s="25" t="s">
        <v>437</v>
      </c>
      <c r="Y74" s="26" t="s">
        <v>438</v>
      </c>
      <c r="Z74" s="26" t="s">
        <v>439</v>
      </c>
      <c r="AA74" s="26" t="s">
        <v>440</v>
      </c>
      <c r="AB74" s="27" t="s">
        <v>96</v>
      </c>
      <c r="AC74" s="27" t="s">
        <v>97</v>
      </c>
      <c r="AD74" s="28" t="s">
        <v>98</v>
      </c>
      <c r="AE74" s="28" t="s">
        <v>99</v>
      </c>
      <c r="AF74" s="28" t="s">
        <v>100</v>
      </c>
      <c r="AG74" s="29" t="s">
        <v>98</v>
      </c>
      <c r="AH74" s="28" t="s">
        <v>101</v>
      </c>
      <c r="AI74" s="30">
        <f t="shared" si="1"/>
        <v>100</v>
      </c>
      <c r="AJ74" s="30" t="str">
        <f t="shared" si="0"/>
        <v>Fuerte</v>
      </c>
      <c r="AK74" s="28" t="s">
        <v>102</v>
      </c>
      <c r="AL74" s="30" t="str">
        <f>IFERROR(VLOOKUP(AJ74&amp;AK74,[2]Tabla_Controles!$B$56:$G$65,5,FALSE),"")</f>
        <v>Fuerte</v>
      </c>
      <c r="AM74" s="31">
        <f t="shared" si="2"/>
        <v>100</v>
      </c>
      <c r="AN74" s="121">
        <f>IFERROR(AVERAGE(AM74:AM80),"")</f>
        <v>58.333333333333336</v>
      </c>
      <c r="AO74" s="87" t="str">
        <f>IF($AN74=100,"Fuerte",IF($AN74&lt;100,"Moderado",IF($AN74&lt;50,"Débil",IF($AN74=0,"",""))))</f>
        <v>Moderado</v>
      </c>
      <c r="AP74" s="124" t="s">
        <v>103</v>
      </c>
      <c r="AQ74" s="91">
        <f>IFERROR(P74-VLOOKUP(AO74&amp;AP74,[2]Tabla_Controles!$B$77:$E$83,4,0),"")</f>
        <v>2</v>
      </c>
      <c r="AR74" s="78" t="str">
        <f>IF($AQ74="","",IF($AQ74=1,"Muy Baja",IF($AQ74=2,"Baja",IF($AQ74=3,"Media",IF($AQ74=4,"Alta",IF($AQ74=5,"Muy Alta","Muy Baja"))))))</f>
        <v>Baja</v>
      </c>
      <c r="AS74" s="78" t="str">
        <f>T74</f>
        <v>Catastrófico</v>
      </c>
      <c r="AT74" s="79"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80" t="s">
        <v>104</v>
      </c>
      <c r="AV74" s="41" t="s">
        <v>105</v>
      </c>
      <c r="AW74" s="33" t="s">
        <v>441</v>
      </c>
      <c r="AX74" s="35" t="s">
        <v>159</v>
      </c>
      <c r="AY74" s="35" t="s">
        <v>160</v>
      </c>
      <c r="AZ74" s="43" t="s">
        <v>125</v>
      </c>
      <c r="BA74" s="37" t="s">
        <v>108</v>
      </c>
      <c r="BB74" s="132" t="s">
        <v>109</v>
      </c>
      <c r="BC74" s="23" t="s">
        <v>91</v>
      </c>
      <c r="BD74" s="38" t="s">
        <v>126</v>
      </c>
      <c r="BE74" s="40" t="s">
        <v>442</v>
      </c>
      <c r="BF74" s="40" t="s">
        <v>443</v>
      </c>
      <c r="BG74" s="41" t="s">
        <v>171</v>
      </c>
      <c r="BH74" s="38" t="s">
        <v>126</v>
      </c>
      <c r="BI74" s="40" t="s">
        <v>444</v>
      </c>
      <c r="BJ74" s="40" t="s">
        <v>445</v>
      </c>
      <c r="BK74" s="109" t="s">
        <v>111</v>
      </c>
      <c r="BL74" s="109" t="s">
        <v>446</v>
      </c>
      <c r="BM74" s="109" t="s">
        <v>447</v>
      </c>
    </row>
    <row r="75" spans="1:65" ht="51" x14ac:dyDescent="0.3">
      <c r="A75" s="130"/>
      <c r="B75" s="138" t="s">
        <v>429</v>
      </c>
      <c r="C75" s="117"/>
      <c r="D75" s="117"/>
      <c r="E75" s="138" t="s">
        <v>396</v>
      </c>
      <c r="F75" s="138" t="s">
        <v>431</v>
      </c>
      <c r="G75" s="119"/>
      <c r="H75" s="102"/>
      <c r="I75" s="104"/>
      <c r="J75" s="105"/>
      <c r="K75" s="23" t="s">
        <v>113</v>
      </c>
      <c r="L75" s="24" t="s">
        <v>448</v>
      </c>
      <c r="M75" s="136"/>
      <c r="N75" s="105"/>
      <c r="O75" s="100"/>
      <c r="P75" s="94"/>
      <c r="Q75" s="96"/>
      <c r="R75" s="128"/>
      <c r="S75" s="99"/>
      <c r="T75" s="100"/>
      <c r="U75" s="98"/>
      <c r="V75" s="85"/>
      <c r="W75" s="23" t="s">
        <v>115</v>
      </c>
      <c r="X75" s="25" t="s">
        <v>245</v>
      </c>
      <c r="Y75" s="26" t="s">
        <v>449</v>
      </c>
      <c r="Z75" s="26" t="s">
        <v>94</v>
      </c>
      <c r="AA75" s="26" t="s">
        <v>440</v>
      </c>
      <c r="AB75" s="27" t="s">
        <v>96</v>
      </c>
      <c r="AC75" s="27" t="s">
        <v>97</v>
      </c>
      <c r="AD75" s="28" t="s">
        <v>98</v>
      </c>
      <c r="AE75" s="28" t="s">
        <v>99</v>
      </c>
      <c r="AF75" s="28" t="s">
        <v>100</v>
      </c>
      <c r="AG75" s="29" t="s">
        <v>98</v>
      </c>
      <c r="AH75" s="28" t="s">
        <v>101</v>
      </c>
      <c r="AI75" s="30">
        <f t="shared" si="1"/>
        <v>100</v>
      </c>
      <c r="AJ75" s="30" t="str">
        <f t="shared" ref="AJ75:AJ138" si="3">IF(COUNTBLANK(AB75:AH75)=7,"",IF($AI75&lt;86,"Débil",IF($AI75&lt;96,"Moderado","Fuerte")))</f>
        <v>Fuerte</v>
      </c>
      <c r="AK75" s="28" t="s">
        <v>120</v>
      </c>
      <c r="AL75" s="30" t="str">
        <f>IFERROR(VLOOKUP(AJ75&amp;AK75,[2]Tabla_Controles!$B$56:$G$65,5,FALSE),"")</f>
        <v>Moderado</v>
      </c>
      <c r="AM75" s="31">
        <f t="shared" si="2"/>
        <v>50</v>
      </c>
      <c r="AN75" s="122"/>
      <c r="AO75" s="88"/>
      <c r="AP75" s="125"/>
      <c r="AQ75" s="92"/>
      <c r="AR75" s="78"/>
      <c r="AS75" s="78"/>
      <c r="AT75" s="79"/>
      <c r="AU75" s="80"/>
      <c r="AV75" s="41" t="s">
        <v>121</v>
      </c>
      <c r="AW75" s="49" t="s">
        <v>94</v>
      </c>
      <c r="AX75" s="49" t="s">
        <v>94</v>
      </c>
      <c r="AY75" s="49" t="s">
        <v>94</v>
      </c>
      <c r="AZ75" s="49" t="s">
        <v>94</v>
      </c>
      <c r="BA75" s="49" t="s">
        <v>94</v>
      </c>
      <c r="BB75" s="133"/>
      <c r="BC75" s="23" t="s">
        <v>115</v>
      </c>
      <c r="BD75" s="38"/>
      <c r="BE75" s="40" t="s">
        <v>450</v>
      </c>
      <c r="BF75" s="40" t="s">
        <v>94</v>
      </c>
      <c r="BG75" s="41" t="s">
        <v>182</v>
      </c>
      <c r="BH75" s="38"/>
      <c r="BI75" s="42"/>
      <c r="BJ75" s="42"/>
      <c r="BK75" s="110"/>
      <c r="BL75" s="76"/>
      <c r="BM75" s="76"/>
    </row>
    <row r="76" spans="1:65" ht="409.5" x14ac:dyDescent="0.3">
      <c r="A76" s="130"/>
      <c r="B76" s="138" t="s">
        <v>429</v>
      </c>
      <c r="C76" s="117"/>
      <c r="D76" s="117"/>
      <c r="E76" s="138" t="s">
        <v>396</v>
      </c>
      <c r="F76" s="138" t="s">
        <v>431</v>
      </c>
      <c r="G76" s="119"/>
      <c r="H76" s="102"/>
      <c r="I76" s="104"/>
      <c r="J76" s="105"/>
      <c r="K76" s="23" t="s">
        <v>131</v>
      </c>
      <c r="L76" s="24" t="s">
        <v>451</v>
      </c>
      <c r="M76" s="136"/>
      <c r="N76" s="105"/>
      <c r="O76" s="100"/>
      <c r="P76" s="94"/>
      <c r="Q76" s="96"/>
      <c r="R76" s="128"/>
      <c r="S76" s="99"/>
      <c r="T76" s="100"/>
      <c r="U76" s="98"/>
      <c r="V76" s="85"/>
      <c r="W76" s="23" t="s">
        <v>133</v>
      </c>
      <c r="X76" s="25" t="s">
        <v>452</v>
      </c>
      <c r="Y76" s="26" t="s">
        <v>453</v>
      </c>
      <c r="Z76" s="26" t="s">
        <v>439</v>
      </c>
      <c r="AA76" s="26" t="s">
        <v>454</v>
      </c>
      <c r="AB76" s="27" t="s">
        <v>96</v>
      </c>
      <c r="AC76" s="27" t="s">
        <v>97</v>
      </c>
      <c r="AD76" s="28" t="s">
        <v>98</v>
      </c>
      <c r="AE76" s="28" t="s">
        <v>156</v>
      </c>
      <c r="AF76" s="28" t="s">
        <v>100</v>
      </c>
      <c r="AG76" s="29" t="s">
        <v>98</v>
      </c>
      <c r="AH76" s="28" t="s">
        <v>101</v>
      </c>
      <c r="AI76" s="30">
        <f>IF(COUNTBLANK(AB76:AH76)=7,"",IF($AB76="Asignado",15,0)+IF($AC76="Adecuado",15,0)+IF($AD76="Oportuna",15,0)+IF($AE76="Prevenir",15,0)+IF($AE76="Detectar",10,0)+IF($AF76="Confiable",15,0)+IF($AG76="Oportuna",15,0)+IF($AH76="Completa",10,0)+IF($AH76="Incompleta",5,0))</f>
        <v>95</v>
      </c>
      <c r="AJ76" s="30" t="str">
        <f t="shared" si="3"/>
        <v>Moderado</v>
      </c>
      <c r="AK76" s="28" t="s">
        <v>120</v>
      </c>
      <c r="AL76" s="30" t="str">
        <f>IFERROR(VLOOKUP(AJ76&amp;AK76,[2]Tabla_Controles!$B$56:$G$65,5,FALSE),"")</f>
        <v>Moderado</v>
      </c>
      <c r="AM76" s="31">
        <f t="shared" ref="AM76:AM139" si="4">IF($AL76="","",IF($AL76="Fuerte",100,IF($AL76="Moderado",50,0)))</f>
        <v>50</v>
      </c>
      <c r="AN76" s="122"/>
      <c r="AO76" s="88"/>
      <c r="AP76" s="125"/>
      <c r="AQ76" s="92"/>
      <c r="AR76" s="78"/>
      <c r="AS76" s="78"/>
      <c r="AT76" s="79"/>
      <c r="AU76" s="80"/>
      <c r="AV76" s="41" t="s">
        <v>137</v>
      </c>
      <c r="AW76" s="49" t="s">
        <v>172</v>
      </c>
      <c r="AX76" s="34" t="s">
        <v>173</v>
      </c>
      <c r="AY76" s="34" t="s">
        <v>95</v>
      </c>
      <c r="AZ76" s="50">
        <v>44742</v>
      </c>
      <c r="BA76" s="50">
        <v>44757</v>
      </c>
      <c r="BB76" s="133"/>
      <c r="BC76" s="23" t="s">
        <v>133</v>
      </c>
      <c r="BD76" s="38" t="s">
        <v>126</v>
      </c>
      <c r="BE76" s="55" t="s">
        <v>455</v>
      </c>
      <c r="BF76" s="40" t="s">
        <v>456</v>
      </c>
      <c r="BG76" s="41" t="s">
        <v>105</v>
      </c>
      <c r="BH76" s="38"/>
      <c r="BI76" s="48" t="s">
        <v>457</v>
      </c>
      <c r="BJ76" s="42"/>
      <c r="BK76" s="110"/>
      <c r="BL76" s="76"/>
      <c r="BM76" s="76"/>
    </row>
    <row r="77" spans="1:65" ht="148.5" x14ac:dyDescent="0.3">
      <c r="A77" s="130"/>
      <c r="B77" s="138" t="s">
        <v>429</v>
      </c>
      <c r="C77" s="117"/>
      <c r="D77" s="117"/>
      <c r="E77" s="138" t="s">
        <v>396</v>
      </c>
      <c r="F77" s="138" t="s">
        <v>431</v>
      </c>
      <c r="G77" s="119"/>
      <c r="H77" s="102"/>
      <c r="I77" s="104"/>
      <c r="J77" s="105"/>
      <c r="K77" s="23" t="s">
        <v>140</v>
      </c>
      <c r="L77" s="24" t="s">
        <v>458</v>
      </c>
      <c r="M77" s="136"/>
      <c r="N77" s="105"/>
      <c r="O77" s="100"/>
      <c r="P77" s="94"/>
      <c r="Q77" s="96"/>
      <c r="R77" s="128"/>
      <c r="S77" s="99"/>
      <c r="T77" s="100"/>
      <c r="U77" s="98"/>
      <c r="V77" s="85"/>
      <c r="W77" s="23" t="s">
        <v>142</v>
      </c>
      <c r="X77" s="25" t="s">
        <v>459</v>
      </c>
      <c r="Y77" s="26" t="s">
        <v>460</v>
      </c>
      <c r="Z77" s="26" t="s">
        <v>439</v>
      </c>
      <c r="AA77" s="26" t="s">
        <v>440</v>
      </c>
      <c r="AB77" s="27" t="s">
        <v>96</v>
      </c>
      <c r="AC77" s="27" t="s">
        <v>97</v>
      </c>
      <c r="AD77" s="28" t="s">
        <v>98</v>
      </c>
      <c r="AE77" s="28" t="s">
        <v>156</v>
      </c>
      <c r="AF77" s="28" t="s">
        <v>100</v>
      </c>
      <c r="AG77" s="29" t="s">
        <v>98</v>
      </c>
      <c r="AH77" s="28" t="s">
        <v>101</v>
      </c>
      <c r="AI77" s="30">
        <f t="shared" ref="AI77:AI140" si="5">IF(COUNTBLANK(AB77:AH77)=7,"",IF($AB77="Asignado",15,0)+IF($AC77="Adecuado",15,0)+IF($AD77="Oportuna",15,0)+IF($AE77="Prevenir",15,0)+IF($AE77="Detectar",10,0)+IF($AF77="Confiable",15,0)+IF($AG77="Oportuna",15,0)+IF($AH77="Completa",10,0)+IF($AH77="Incompleta",5,0))</f>
        <v>95</v>
      </c>
      <c r="AJ77" s="30" t="str">
        <f t="shared" si="3"/>
        <v>Moderado</v>
      </c>
      <c r="AK77" s="28" t="s">
        <v>102</v>
      </c>
      <c r="AL77" s="30" t="str">
        <f>IFERROR(VLOOKUP(AJ77&amp;AK77,[2]Tabla_Controles!$B$56:$G$65,5,FALSE),"")</f>
        <v>Moderado</v>
      </c>
      <c r="AM77" s="31">
        <f t="shared" si="4"/>
        <v>50</v>
      </c>
      <c r="AN77" s="122"/>
      <c r="AO77" s="88"/>
      <c r="AP77" s="125"/>
      <c r="AQ77" s="92"/>
      <c r="AR77" s="78"/>
      <c r="AS77" s="78"/>
      <c r="AT77" s="79"/>
      <c r="AU77" s="80"/>
      <c r="AV77" s="41" t="s">
        <v>147</v>
      </c>
      <c r="AW77" s="49" t="s">
        <v>271</v>
      </c>
      <c r="AX77" s="49" t="s">
        <v>203</v>
      </c>
      <c r="AY77" s="49" t="s">
        <v>201</v>
      </c>
      <c r="AZ77" s="50">
        <v>44711</v>
      </c>
      <c r="BA77" s="52" t="s">
        <v>186</v>
      </c>
      <c r="BB77" s="133"/>
      <c r="BC77" s="23" t="s">
        <v>142</v>
      </c>
      <c r="BD77" s="38" t="s">
        <v>461</v>
      </c>
      <c r="BE77" s="55" t="s">
        <v>462</v>
      </c>
      <c r="BF77" s="40" t="s">
        <v>463</v>
      </c>
      <c r="BG77" s="41" t="s">
        <v>121</v>
      </c>
      <c r="BH77" s="38" t="s">
        <v>464</v>
      </c>
      <c r="BI77" s="42" t="s">
        <v>465</v>
      </c>
      <c r="BJ77" s="42" t="s">
        <v>466</v>
      </c>
      <c r="BK77" s="110"/>
      <c r="BL77" s="76"/>
      <c r="BM77" s="76"/>
    </row>
    <row r="78" spans="1:65" ht="90.95" customHeight="1" x14ac:dyDescent="0.3">
      <c r="A78" s="130"/>
      <c r="B78" s="138" t="s">
        <v>429</v>
      </c>
      <c r="C78" s="117"/>
      <c r="D78" s="117"/>
      <c r="E78" s="138" t="s">
        <v>396</v>
      </c>
      <c r="F78" s="138" t="s">
        <v>431</v>
      </c>
      <c r="G78" s="119"/>
      <c r="H78" s="102"/>
      <c r="I78" s="104"/>
      <c r="J78" s="105"/>
      <c r="K78" s="23" t="s">
        <v>150</v>
      </c>
      <c r="L78" s="24" t="s">
        <v>467</v>
      </c>
      <c r="M78" s="136"/>
      <c r="N78" s="105"/>
      <c r="O78" s="100"/>
      <c r="P78" s="94"/>
      <c r="Q78" s="96"/>
      <c r="R78" s="128"/>
      <c r="S78" s="99"/>
      <c r="T78" s="100"/>
      <c r="U78" s="98"/>
      <c r="V78" s="85"/>
      <c r="W78" s="23" t="s">
        <v>152</v>
      </c>
      <c r="X78" s="25" t="s">
        <v>468</v>
      </c>
      <c r="Y78" s="26" t="s">
        <v>469</v>
      </c>
      <c r="Z78" s="26" t="s">
        <v>439</v>
      </c>
      <c r="AA78" s="26" t="s">
        <v>440</v>
      </c>
      <c r="AB78" s="27" t="s">
        <v>96</v>
      </c>
      <c r="AC78" s="27" t="s">
        <v>97</v>
      </c>
      <c r="AD78" s="28" t="s">
        <v>98</v>
      </c>
      <c r="AE78" s="28" t="s">
        <v>156</v>
      </c>
      <c r="AF78" s="28" t="s">
        <v>100</v>
      </c>
      <c r="AG78" s="29" t="s">
        <v>98</v>
      </c>
      <c r="AH78" s="28" t="s">
        <v>101</v>
      </c>
      <c r="AI78" s="30">
        <f t="shared" si="5"/>
        <v>95</v>
      </c>
      <c r="AJ78" s="30" t="str">
        <f t="shared" si="3"/>
        <v>Moderado</v>
      </c>
      <c r="AK78" s="28" t="s">
        <v>102</v>
      </c>
      <c r="AL78" s="30" t="str">
        <f>IFERROR(VLOOKUP(AJ78&amp;AK78,[2]Tabla_Controles!$B$56:$G$65,5,FALSE),"")</f>
        <v>Moderado</v>
      </c>
      <c r="AM78" s="31">
        <f t="shared" si="4"/>
        <v>50</v>
      </c>
      <c r="AN78" s="122"/>
      <c r="AO78" s="88"/>
      <c r="AP78" s="125"/>
      <c r="AQ78" s="92"/>
      <c r="AR78" s="78"/>
      <c r="AS78" s="78"/>
      <c r="AT78" s="79"/>
      <c r="AU78" s="80"/>
      <c r="AV78" s="41" t="s">
        <v>157</v>
      </c>
      <c r="AW78" s="49" t="s">
        <v>94</v>
      </c>
      <c r="AX78" s="49" t="s">
        <v>94</v>
      </c>
      <c r="AY78" s="49" t="s">
        <v>94</v>
      </c>
      <c r="AZ78" s="49" t="s">
        <v>94</v>
      </c>
      <c r="BA78" s="49" t="s">
        <v>94</v>
      </c>
      <c r="BB78" s="133"/>
      <c r="BC78" s="23" t="s">
        <v>152</v>
      </c>
      <c r="BD78" s="38"/>
      <c r="BE78" s="40" t="s">
        <v>450</v>
      </c>
      <c r="BF78" s="40" t="s">
        <v>94</v>
      </c>
      <c r="BG78" s="41" t="s">
        <v>137</v>
      </c>
      <c r="BH78" s="38"/>
      <c r="BI78" s="42"/>
      <c r="BJ78" s="42"/>
      <c r="BK78" s="110"/>
      <c r="BL78" s="76"/>
      <c r="BM78" s="76"/>
    </row>
    <row r="79" spans="1:65" ht="165" x14ac:dyDescent="0.3">
      <c r="A79" s="130"/>
      <c r="B79" s="138" t="s">
        <v>429</v>
      </c>
      <c r="C79" s="117"/>
      <c r="D79" s="117"/>
      <c r="E79" s="138" t="s">
        <v>396</v>
      </c>
      <c r="F79" s="138" t="s">
        <v>431</v>
      </c>
      <c r="G79" s="119"/>
      <c r="H79" s="102"/>
      <c r="I79" s="104"/>
      <c r="J79" s="105"/>
      <c r="K79" s="23" t="s">
        <v>165</v>
      </c>
      <c r="L79" s="24" t="s">
        <v>470</v>
      </c>
      <c r="M79" s="136"/>
      <c r="N79" s="105"/>
      <c r="O79" s="100"/>
      <c r="P79" s="94"/>
      <c r="Q79" s="96"/>
      <c r="R79" s="128"/>
      <c r="S79" s="99"/>
      <c r="T79" s="100"/>
      <c r="U79" s="98"/>
      <c r="V79" s="85"/>
      <c r="W79" s="23" t="s">
        <v>167</v>
      </c>
      <c r="X79" s="25" t="s">
        <v>471</v>
      </c>
      <c r="Y79" s="26" t="s">
        <v>472</v>
      </c>
      <c r="Z79" s="26" t="s">
        <v>439</v>
      </c>
      <c r="AA79" s="26" t="s">
        <v>440</v>
      </c>
      <c r="AB79" s="27" t="s">
        <v>96</v>
      </c>
      <c r="AC79" s="27" t="s">
        <v>97</v>
      </c>
      <c r="AD79" s="28" t="s">
        <v>98</v>
      </c>
      <c r="AE79" s="28" t="s">
        <v>156</v>
      </c>
      <c r="AF79" s="28" t="s">
        <v>100</v>
      </c>
      <c r="AG79" s="29" t="s">
        <v>98</v>
      </c>
      <c r="AH79" s="28" t="s">
        <v>101</v>
      </c>
      <c r="AI79" s="30">
        <f t="shared" si="5"/>
        <v>95</v>
      </c>
      <c r="AJ79" s="30" t="str">
        <f t="shared" si="3"/>
        <v>Moderado</v>
      </c>
      <c r="AK79" s="28" t="s">
        <v>102</v>
      </c>
      <c r="AL79" s="30" t="str">
        <f>IFERROR(VLOOKUP(AJ79&amp;AK79,[2]Tabla_Controles!$B$56:$G$65,5,FALSE),"")</f>
        <v>Moderado</v>
      </c>
      <c r="AM79" s="31">
        <f t="shared" si="4"/>
        <v>50</v>
      </c>
      <c r="AN79" s="122"/>
      <c r="AO79" s="88"/>
      <c r="AP79" s="125"/>
      <c r="AQ79" s="92"/>
      <c r="AR79" s="78"/>
      <c r="AS79" s="78"/>
      <c r="AT79" s="79"/>
      <c r="AU79" s="80"/>
      <c r="AV79" s="41" t="s">
        <v>171</v>
      </c>
      <c r="AW79" s="49" t="s">
        <v>94</v>
      </c>
      <c r="AX79" s="49" t="s">
        <v>94</v>
      </c>
      <c r="AY79" s="49" t="s">
        <v>94</v>
      </c>
      <c r="AZ79" s="49" t="s">
        <v>94</v>
      </c>
      <c r="BA79" s="49" t="s">
        <v>94</v>
      </c>
      <c r="BB79" s="133"/>
      <c r="BC79" s="23" t="s">
        <v>167</v>
      </c>
      <c r="BD79" s="38"/>
      <c r="BE79" s="40" t="s">
        <v>450</v>
      </c>
      <c r="BF79" s="40" t="s">
        <v>94</v>
      </c>
      <c r="BG79" s="41" t="s">
        <v>147</v>
      </c>
      <c r="BH79" s="38"/>
      <c r="BI79" s="42"/>
      <c r="BJ79" s="42"/>
      <c r="BK79" s="110"/>
      <c r="BL79" s="76"/>
      <c r="BM79" s="76"/>
    </row>
    <row r="80" spans="1:65" ht="33" hidden="1" x14ac:dyDescent="0.3">
      <c r="A80" s="130"/>
      <c r="B80" s="138" t="s">
        <v>429</v>
      </c>
      <c r="C80" s="117"/>
      <c r="D80" s="117"/>
      <c r="E80" s="138" t="s">
        <v>396</v>
      </c>
      <c r="F80" s="138" t="s">
        <v>431</v>
      </c>
      <c r="G80" s="120"/>
      <c r="H80" s="103"/>
      <c r="I80" s="104"/>
      <c r="J80" s="105"/>
      <c r="K80" s="23" t="s">
        <v>175</v>
      </c>
      <c r="L80" s="24"/>
      <c r="M80" s="137"/>
      <c r="N80" s="105"/>
      <c r="O80" s="100"/>
      <c r="P80" s="94"/>
      <c r="Q80" s="97"/>
      <c r="R80" s="129"/>
      <c r="S80" s="99"/>
      <c r="T80" s="100"/>
      <c r="U80" s="98"/>
      <c r="V80" s="85"/>
      <c r="W80" s="23" t="s">
        <v>177</v>
      </c>
      <c r="X80" s="25"/>
      <c r="Y80" s="26"/>
      <c r="Z80" s="26"/>
      <c r="AA80" s="26"/>
      <c r="AB80" s="27"/>
      <c r="AC80" s="27"/>
      <c r="AD80" s="28"/>
      <c r="AE80" s="28"/>
      <c r="AF80" s="28"/>
      <c r="AG80" s="29"/>
      <c r="AH80" s="28"/>
      <c r="AI80" s="30" t="str">
        <f t="shared" si="5"/>
        <v/>
      </c>
      <c r="AJ80" s="30" t="str">
        <f t="shared" si="3"/>
        <v/>
      </c>
      <c r="AK80" s="28" t="s">
        <v>102</v>
      </c>
      <c r="AL80" s="30" t="str">
        <f>IFERROR(VLOOKUP(AJ80&amp;AK80,[2]Tabla_Controles!$B$56:$G$65,5,FALSE),"")</f>
        <v/>
      </c>
      <c r="AM80" s="31" t="str">
        <f t="shared" si="4"/>
        <v/>
      </c>
      <c r="AN80" s="123"/>
      <c r="AO80" s="89"/>
      <c r="AP80" s="126"/>
      <c r="AQ80" s="93"/>
      <c r="AR80" s="78"/>
      <c r="AS80" s="78"/>
      <c r="AT80" s="79"/>
      <c r="AU80" s="80"/>
      <c r="AV80" s="41" t="s">
        <v>182</v>
      </c>
      <c r="AW80" s="49"/>
      <c r="AX80" s="49"/>
      <c r="AY80" s="49"/>
      <c r="AZ80" s="49"/>
      <c r="BA80" s="49"/>
      <c r="BB80" s="134"/>
      <c r="BC80" s="23" t="s">
        <v>177</v>
      </c>
      <c r="BD80" s="38"/>
      <c r="BE80" s="40"/>
      <c r="BF80" s="40"/>
      <c r="BG80" s="41" t="s">
        <v>157</v>
      </c>
      <c r="BH80" s="38"/>
      <c r="BI80" s="42"/>
      <c r="BJ80" s="42"/>
      <c r="BK80" s="111"/>
      <c r="BL80" s="77"/>
      <c r="BM80" s="77"/>
    </row>
    <row r="81" spans="1:65" ht="67.5" customHeight="1" x14ac:dyDescent="0.3">
      <c r="A81" s="141" t="str">
        <f>C81&amp;COUNTIF($C$10:C81,C81)</f>
        <v>Corrupción11</v>
      </c>
      <c r="B81" s="138" t="s">
        <v>473</v>
      </c>
      <c r="C81" s="117" t="s">
        <v>79</v>
      </c>
      <c r="D81" s="117" t="s">
        <v>80</v>
      </c>
      <c r="E81" s="138" t="s">
        <v>396</v>
      </c>
      <c r="F81" s="138" t="s">
        <v>431</v>
      </c>
      <c r="G81" s="118" t="s">
        <v>432</v>
      </c>
      <c r="H81" s="101" t="s">
        <v>474</v>
      </c>
      <c r="I81" s="104" t="str">
        <f>"Posibilidad de recibir o solicitar cualquier dádiva o beneficio a nombre propio o de terceros, con el fin de "&amp;J81</f>
        <v>Posibilidad de recibir o solicitar cualquier dádiva o beneficio a nombre propio o de terceros, con el fin de favorecer a terceros en el registro de revisores fiscales para la administración de sociedades activas y en liquidación a cargo de SAE</v>
      </c>
      <c r="J81" s="105" t="s">
        <v>475</v>
      </c>
      <c r="K81" s="23" t="s">
        <v>86</v>
      </c>
      <c r="L81" s="24" t="s">
        <v>476</v>
      </c>
      <c r="M81" s="135" t="s">
        <v>477</v>
      </c>
      <c r="N81" s="105" t="s">
        <v>89</v>
      </c>
      <c r="O81" s="100" t="str">
        <f>IF(N81="","",IF(OR($N81=[2]Tabla_Probabilidad!$D$20,$N81=[2]Tabla_Probabilidad!$J$20),"Muy Baja",IF(OR($N81=[2]Tabla_Probabilidad!$E$20,$N81=[2]Tabla_Probabilidad!$K$20),"Baja",IF(OR($N81=[2]Tabla_Probabilidad!$F$20,$N81=[2]Tabla_Probabilidad!$L$20),"Media",IF(OR($N81=[2]Tabla_Probabilidad!$G$20,$N81=[2]Tabla_Probabilidad!$M$20),"Alta",IF(OR($N81=[2]Tabla_Probabilidad!$H$20,$N81=[2]Tabla_Probabilidad!$N$20),"Muy Alta"))))))</f>
        <v>Media</v>
      </c>
      <c r="P81" s="94">
        <f>IF(O81="Muy Baja",1,IF(O81="Baja",2,IF(O81="Media",3,IF(O81="Alta",4,IF(O81="Muy Alta",5,"")))))</f>
        <v>3</v>
      </c>
      <c r="Q81" s="95" t="str">
        <f>IFERROR(IF($C81="Corrupción",HYPERLINK("#"&amp;"Impacto_Riesgos!C"&amp;MATCH($B81,[2]Impacto_Riesgos!$B$10:$B$138,0)+9,"Calcula el impacto aquí"),"")," ")</f>
        <v>Calcula el impacto aquí</v>
      </c>
      <c r="R81" s="127">
        <f>IFERROR(VLOOKUP(A81,[2]Impacto_Riesgos!$A$8:$W$138,23,),"NA")</f>
        <v>15</v>
      </c>
      <c r="S81" s="99" t="s">
        <v>90</v>
      </c>
      <c r="T81" s="100" t="str">
        <f>IF($S81='[2]Tabla Impacto'!$F$10,"Moderado",IF($S81='[2]Tabla Impacto'!$G$10,"Mayor",IF($S81='[2]Tabla Impacto'!$H$10,"Catastrófico","")))</f>
        <v>Catastrófico</v>
      </c>
      <c r="U81" s="98">
        <f>IF(T81="Leve",1,IF(T81="Menor",2,IF(T81="Moderado",3,IF(T81="Mayor",4,IF(T81="Catastrófico",5,"")))))</f>
        <v>5</v>
      </c>
      <c r="V81" s="85"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23" t="s">
        <v>91</v>
      </c>
      <c r="X81" s="25" t="s">
        <v>478</v>
      </c>
      <c r="Y81" s="26" t="s">
        <v>479</v>
      </c>
      <c r="Z81" s="26" t="s">
        <v>480</v>
      </c>
      <c r="AA81" s="26" t="s">
        <v>481</v>
      </c>
      <c r="AB81" s="27" t="s">
        <v>96</v>
      </c>
      <c r="AC81" s="27" t="s">
        <v>97</v>
      </c>
      <c r="AD81" s="28" t="s">
        <v>98</v>
      </c>
      <c r="AE81" s="28" t="s">
        <v>99</v>
      </c>
      <c r="AF81" s="28" t="s">
        <v>100</v>
      </c>
      <c r="AG81" s="29" t="s">
        <v>98</v>
      </c>
      <c r="AH81" s="28" t="s">
        <v>101</v>
      </c>
      <c r="AI81" s="30">
        <f t="shared" si="5"/>
        <v>100</v>
      </c>
      <c r="AJ81" s="30" t="str">
        <f t="shared" si="3"/>
        <v>Fuerte</v>
      </c>
      <c r="AK81" s="28" t="s">
        <v>102</v>
      </c>
      <c r="AL81" s="30" t="str">
        <f>IFERROR(VLOOKUP(AJ81&amp;AK81,[2]Tabla_Controles!$B$56:$G$65,5,FALSE),"")</f>
        <v>Fuerte</v>
      </c>
      <c r="AM81" s="31">
        <f t="shared" si="4"/>
        <v>100</v>
      </c>
      <c r="AN81" s="121">
        <f>IFERROR(AVERAGE(AM81:AM87),"")</f>
        <v>60</v>
      </c>
      <c r="AO81" s="87" t="str">
        <f>IF($AN81=100,"Fuerte",IF($AN81&lt;100,"Moderado",IF($AN81&lt;50,"Débil",IF($AN81=0,"",""))))</f>
        <v>Moderado</v>
      </c>
      <c r="AP81" s="124" t="s">
        <v>103</v>
      </c>
      <c r="AQ81" s="91">
        <f>IFERROR(P81-VLOOKUP(AO81&amp;AP81,[2]Tabla_Controles!$B$77:$E$83,4,0),"")</f>
        <v>2</v>
      </c>
      <c r="AR81" s="78" t="str">
        <f>IF($AQ81="","",IF($AQ81=1,"Muy Baja",IF($AQ81=2,"Baja",IF($AQ81=3,"Media",IF($AQ81=4,"Alta",IF($AQ81=5,"Muy Alta","Muy Baja"))))))</f>
        <v>Baja</v>
      </c>
      <c r="AS81" s="78" t="str">
        <f>T81</f>
        <v>Catastrófico</v>
      </c>
      <c r="AT81" s="79"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80"/>
      <c r="AV81" s="41" t="s">
        <v>105</v>
      </c>
      <c r="AW81" s="33" t="s">
        <v>158</v>
      </c>
      <c r="AX81" s="35" t="s">
        <v>159</v>
      </c>
      <c r="AY81" s="35" t="s">
        <v>160</v>
      </c>
      <c r="AZ81" s="43" t="s">
        <v>125</v>
      </c>
      <c r="BA81" s="37" t="s">
        <v>108</v>
      </c>
      <c r="BB81" s="132" t="s">
        <v>109</v>
      </c>
      <c r="BC81" s="23" t="s">
        <v>91</v>
      </c>
      <c r="BD81" s="38" t="s">
        <v>464</v>
      </c>
      <c r="BE81" s="40" t="s">
        <v>482</v>
      </c>
      <c r="BF81" s="39" t="s">
        <v>483</v>
      </c>
      <c r="BG81" s="41" t="s">
        <v>171</v>
      </c>
      <c r="BH81" s="38" t="s">
        <v>484</v>
      </c>
      <c r="BI81" s="40" t="s">
        <v>485</v>
      </c>
      <c r="BJ81" s="39" t="s">
        <v>486</v>
      </c>
      <c r="BK81" s="109" t="s">
        <v>111</v>
      </c>
      <c r="BL81" s="109" t="s">
        <v>487</v>
      </c>
      <c r="BM81" s="75" t="s">
        <v>94</v>
      </c>
    </row>
    <row r="82" spans="1:65" ht="214.5" x14ac:dyDescent="0.3">
      <c r="A82" s="141"/>
      <c r="B82" s="138" t="s">
        <v>473</v>
      </c>
      <c r="C82" s="117"/>
      <c r="D82" s="117"/>
      <c r="E82" s="138" t="s">
        <v>396</v>
      </c>
      <c r="F82" s="138" t="s">
        <v>431</v>
      </c>
      <c r="G82" s="119"/>
      <c r="H82" s="102"/>
      <c r="I82" s="104"/>
      <c r="J82" s="105"/>
      <c r="K82" s="23" t="s">
        <v>113</v>
      </c>
      <c r="L82" s="24" t="s">
        <v>488</v>
      </c>
      <c r="M82" s="136"/>
      <c r="N82" s="105"/>
      <c r="O82" s="100"/>
      <c r="P82" s="94"/>
      <c r="Q82" s="96"/>
      <c r="R82" s="128"/>
      <c r="S82" s="99"/>
      <c r="T82" s="100"/>
      <c r="U82" s="98"/>
      <c r="V82" s="85"/>
      <c r="W82" s="23" t="s">
        <v>115</v>
      </c>
      <c r="X82" s="25" t="s">
        <v>245</v>
      </c>
      <c r="Y82" s="26" t="s">
        <v>489</v>
      </c>
      <c r="Z82" s="26" t="s">
        <v>94</v>
      </c>
      <c r="AA82" s="26" t="s">
        <v>481</v>
      </c>
      <c r="AB82" s="27" t="s">
        <v>96</v>
      </c>
      <c r="AC82" s="27" t="s">
        <v>97</v>
      </c>
      <c r="AD82" s="28" t="s">
        <v>98</v>
      </c>
      <c r="AE82" s="28" t="s">
        <v>99</v>
      </c>
      <c r="AF82" s="28" t="s">
        <v>100</v>
      </c>
      <c r="AG82" s="29" t="s">
        <v>98</v>
      </c>
      <c r="AH82" s="28" t="s">
        <v>101</v>
      </c>
      <c r="AI82" s="30">
        <f t="shared" si="5"/>
        <v>100</v>
      </c>
      <c r="AJ82" s="30" t="str">
        <f t="shared" si="3"/>
        <v>Fuerte</v>
      </c>
      <c r="AK82" s="28" t="s">
        <v>120</v>
      </c>
      <c r="AL82" s="30" t="str">
        <f>IFERROR(VLOOKUP(AJ82&amp;AK82,[2]Tabla_Controles!$B$56:$G$65,5,FALSE),"")</f>
        <v>Moderado</v>
      </c>
      <c r="AM82" s="31">
        <f t="shared" si="4"/>
        <v>50</v>
      </c>
      <c r="AN82" s="122"/>
      <c r="AO82" s="88"/>
      <c r="AP82" s="125"/>
      <c r="AQ82" s="92"/>
      <c r="AR82" s="78"/>
      <c r="AS82" s="78"/>
      <c r="AT82" s="79"/>
      <c r="AU82" s="80"/>
      <c r="AV82" s="41" t="s">
        <v>121</v>
      </c>
      <c r="AW82" s="49" t="s">
        <v>94</v>
      </c>
      <c r="AX82" s="49" t="s">
        <v>94</v>
      </c>
      <c r="AY82" s="49" t="s">
        <v>94</v>
      </c>
      <c r="AZ82" s="49" t="s">
        <v>94</v>
      </c>
      <c r="BA82" s="49" t="s">
        <v>94</v>
      </c>
      <c r="BB82" s="133"/>
      <c r="BC82" s="23" t="s">
        <v>115</v>
      </c>
      <c r="BD82" s="38" t="s">
        <v>461</v>
      </c>
      <c r="BE82" s="40" t="s">
        <v>490</v>
      </c>
      <c r="BF82" s="40" t="s">
        <v>491</v>
      </c>
      <c r="BG82" s="41" t="s">
        <v>182</v>
      </c>
      <c r="BH82" s="38"/>
      <c r="BI82" s="42"/>
      <c r="BJ82" s="42"/>
      <c r="BK82" s="110"/>
      <c r="BL82" s="76"/>
      <c r="BM82" s="76"/>
    </row>
    <row r="83" spans="1:65" ht="132" x14ac:dyDescent="0.3">
      <c r="A83" s="141"/>
      <c r="B83" s="138" t="s">
        <v>473</v>
      </c>
      <c r="C83" s="117"/>
      <c r="D83" s="117"/>
      <c r="E83" s="138" t="s">
        <v>396</v>
      </c>
      <c r="F83" s="138" t="s">
        <v>431</v>
      </c>
      <c r="G83" s="119"/>
      <c r="H83" s="102"/>
      <c r="I83" s="104"/>
      <c r="J83" s="105"/>
      <c r="K83" s="23" t="s">
        <v>131</v>
      </c>
      <c r="L83" s="24" t="s">
        <v>492</v>
      </c>
      <c r="M83" s="136"/>
      <c r="N83" s="105"/>
      <c r="O83" s="100"/>
      <c r="P83" s="94"/>
      <c r="Q83" s="96"/>
      <c r="R83" s="128"/>
      <c r="S83" s="99"/>
      <c r="T83" s="100"/>
      <c r="U83" s="98"/>
      <c r="V83" s="85"/>
      <c r="W83" s="23" t="s">
        <v>133</v>
      </c>
      <c r="X83" s="25" t="s">
        <v>250</v>
      </c>
      <c r="Y83" s="26" t="s">
        <v>493</v>
      </c>
      <c r="Z83" s="26" t="s">
        <v>480</v>
      </c>
      <c r="AA83" s="26" t="s">
        <v>481</v>
      </c>
      <c r="AB83" s="27" t="s">
        <v>96</v>
      </c>
      <c r="AC83" s="27" t="s">
        <v>97</v>
      </c>
      <c r="AD83" s="28" t="s">
        <v>98</v>
      </c>
      <c r="AE83" s="28" t="s">
        <v>156</v>
      </c>
      <c r="AF83" s="28" t="s">
        <v>100</v>
      </c>
      <c r="AG83" s="29" t="s">
        <v>98</v>
      </c>
      <c r="AH83" s="28" t="s">
        <v>101</v>
      </c>
      <c r="AI83" s="30">
        <f t="shared" si="5"/>
        <v>95</v>
      </c>
      <c r="AJ83" s="30" t="str">
        <f t="shared" si="3"/>
        <v>Moderado</v>
      </c>
      <c r="AK83" s="28" t="s">
        <v>102</v>
      </c>
      <c r="AL83" s="30" t="str">
        <f>IFERROR(VLOOKUP(AJ83&amp;AK83,[2]Tabla_Controles!$B$56:$G$65,5,FALSE),"")</f>
        <v>Moderado</v>
      </c>
      <c r="AM83" s="31">
        <f t="shared" si="4"/>
        <v>50</v>
      </c>
      <c r="AN83" s="122"/>
      <c r="AO83" s="88"/>
      <c r="AP83" s="125"/>
      <c r="AQ83" s="92"/>
      <c r="AR83" s="78"/>
      <c r="AS83" s="78"/>
      <c r="AT83" s="79"/>
      <c r="AU83" s="80"/>
      <c r="AV83" s="41" t="s">
        <v>137</v>
      </c>
      <c r="AW83" s="49" t="s">
        <v>172</v>
      </c>
      <c r="AX83" s="34" t="s">
        <v>173</v>
      </c>
      <c r="AY83" s="34" t="s">
        <v>95</v>
      </c>
      <c r="AZ83" s="50">
        <v>44742</v>
      </c>
      <c r="BA83" s="50">
        <v>44757</v>
      </c>
      <c r="BB83" s="133"/>
      <c r="BC83" s="23" t="s">
        <v>133</v>
      </c>
      <c r="BD83" s="38" t="s">
        <v>464</v>
      </c>
      <c r="BE83" s="40" t="s">
        <v>494</v>
      </c>
      <c r="BF83" s="39" t="s">
        <v>495</v>
      </c>
      <c r="BG83" s="41" t="s">
        <v>105</v>
      </c>
      <c r="BH83" s="38"/>
      <c r="BI83" s="42" t="s">
        <v>496</v>
      </c>
      <c r="BJ83" s="42"/>
      <c r="BK83" s="110"/>
      <c r="BL83" s="76"/>
      <c r="BM83" s="76"/>
    </row>
    <row r="84" spans="1:65" ht="180" customHeight="1" x14ac:dyDescent="0.3">
      <c r="A84" s="141"/>
      <c r="B84" s="138" t="s">
        <v>473</v>
      </c>
      <c r="C84" s="117"/>
      <c r="D84" s="117"/>
      <c r="E84" s="138" t="s">
        <v>396</v>
      </c>
      <c r="F84" s="138" t="s">
        <v>431</v>
      </c>
      <c r="G84" s="119"/>
      <c r="H84" s="102"/>
      <c r="I84" s="104"/>
      <c r="J84" s="105"/>
      <c r="K84" s="23" t="s">
        <v>140</v>
      </c>
      <c r="L84" s="24" t="s">
        <v>497</v>
      </c>
      <c r="M84" s="136"/>
      <c r="N84" s="105"/>
      <c r="O84" s="100"/>
      <c r="P84" s="94"/>
      <c r="Q84" s="96"/>
      <c r="R84" s="128"/>
      <c r="S84" s="99"/>
      <c r="T84" s="100"/>
      <c r="U84" s="98"/>
      <c r="V84" s="85"/>
      <c r="W84" s="23" t="s">
        <v>142</v>
      </c>
      <c r="X84" s="25" t="s">
        <v>459</v>
      </c>
      <c r="Y84" s="26" t="s">
        <v>498</v>
      </c>
      <c r="Z84" s="26" t="s">
        <v>480</v>
      </c>
      <c r="AA84" s="26" t="s">
        <v>481</v>
      </c>
      <c r="AB84" s="27" t="s">
        <v>96</v>
      </c>
      <c r="AC84" s="27" t="s">
        <v>97</v>
      </c>
      <c r="AD84" s="28" t="s">
        <v>98</v>
      </c>
      <c r="AE84" s="28" t="s">
        <v>156</v>
      </c>
      <c r="AF84" s="28" t="s">
        <v>100</v>
      </c>
      <c r="AG84" s="29" t="s">
        <v>98</v>
      </c>
      <c r="AH84" s="28" t="s">
        <v>101</v>
      </c>
      <c r="AI84" s="30">
        <f t="shared" si="5"/>
        <v>95</v>
      </c>
      <c r="AJ84" s="30" t="str">
        <f t="shared" si="3"/>
        <v>Moderado</v>
      </c>
      <c r="AK84" s="28" t="s">
        <v>102</v>
      </c>
      <c r="AL84" s="30" t="str">
        <f>IFERROR(VLOOKUP(AJ84&amp;AK84,[2]Tabla_Controles!$B$56:$G$65,5,FALSE),"")</f>
        <v>Moderado</v>
      </c>
      <c r="AM84" s="31">
        <f t="shared" si="4"/>
        <v>50</v>
      </c>
      <c r="AN84" s="122"/>
      <c r="AO84" s="88"/>
      <c r="AP84" s="125"/>
      <c r="AQ84" s="92"/>
      <c r="AR84" s="78"/>
      <c r="AS84" s="78"/>
      <c r="AT84" s="79"/>
      <c r="AU84" s="80"/>
      <c r="AV84" s="41" t="s">
        <v>147</v>
      </c>
      <c r="AW84" s="49" t="s">
        <v>271</v>
      </c>
      <c r="AX84" s="49" t="s">
        <v>203</v>
      </c>
      <c r="AY84" s="49" t="s">
        <v>201</v>
      </c>
      <c r="AZ84" s="50">
        <v>44711</v>
      </c>
      <c r="BA84" s="52" t="s">
        <v>186</v>
      </c>
      <c r="BB84" s="133"/>
      <c r="BC84" s="23" t="s">
        <v>142</v>
      </c>
      <c r="BD84" s="38" t="s">
        <v>464</v>
      </c>
      <c r="BE84" s="40" t="s">
        <v>499</v>
      </c>
      <c r="BF84" s="39" t="s">
        <v>500</v>
      </c>
      <c r="BG84" s="41" t="s">
        <v>121</v>
      </c>
      <c r="BH84" s="38" t="s">
        <v>464</v>
      </c>
      <c r="BI84" s="42" t="s">
        <v>465</v>
      </c>
      <c r="BJ84" s="42" t="s">
        <v>466</v>
      </c>
      <c r="BK84" s="110"/>
      <c r="BL84" s="76"/>
      <c r="BM84" s="76"/>
    </row>
    <row r="85" spans="1:65" ht="132" x14ac:dyDescent="0.3">
      <c r="A85" s="141"/>
      <c r="B85" s="138" t="s">
        <v>473</v>
      </c>
      <c r="C85" s="117"/>
      <c r="D85" s="117"/>
      <c r="E85" s="138" t="s">
        <v>396</v>
      </c>
      <c r="F85" s="138" t="s">
        <v>431</v>
      </c>
      <c r="G85" s="119"/>
      <c r="H85" s="102"/>
      <c r="I85" s="104"/>
      <c r="J85" s="105"/>
      <c r="K85" s="23" t="s">
        <v>150</v>
      </c>
      <c r="L85" s="24" t="s">
        <v>501</v>
      </c>
      <c r="M85" s="136"/>
      <c r="N85" s="105"/>
      <c r="O85" s="100"/>
      <c r="P85" s="94"/>
      <c r="Q85" s="96"/>
      <c r="R85" s="128"/>
      <c r="S85" s="99"/>
      <c r="T85" s="100"/>
      <c r="U85" s="98"/>
      <c r="V85" s="85"/>
      <c r="W85" s="23" t="s">
        <v>152</v>
      </c>
      <c r="X85" s="25" t="s">
        <v>468</v>
      </c>
      <c r="Y85" s="26" t="s">
        <v>502</v>
      </c>
      <c r="Z85" s="26" t="s">
        <v>480</v>
      </c>
      <c r="AA85" s="26" t="s">
        <v>481</v>
      </c>
      <c r="AB85" s="27" t="s">
        <v>96</v>
      </c>
      <c r="AC85" s="27" t="s">
        <v>97</v>
      </c>
      <c r="AD85" s="28" t="s">
        <v>98</v>
      </c>
      <c r="AE85" s="28" t="s">
        <v>156</v>
      </c>
      <c r="AF85" s="28" t="s">
        <v>100</v>
      </c>
      <c r="AG85" s="29" t="s">
        <v>98</v>
      </c>
      <c r="AH85" s="28" t="s">
        <v>101</v>
      </c>
      <c r="AI85" s="30">
        <f t="shared" si="5"/>
        <v>95</v>
      </c>
      <c r="AJ85" s="30" t="str">
        <f t="shared" si="3"/>
        <v>Moderado</v>
      </c>
      <c r="AK85" s="28" t="s">
        <v>102</v>
      </c>
      <c r="AL85" s="30" t="str">
        <f>IFERROR(VLOOKUP(AJ85&amp;AK85,[2]Tabla_Controles!$B$56:$G$65,5,FALSE),"")</f>
        <v>Moderado</v>
      </c>
      <c r="AM85" s="31">
        <f t="shared" si="4"/>
        <v>50</v>
      </c>
      <c r="AN85" s="122"/>
      <c r="AO85" s="88"/>
      <c r="AP85" s="125"/>
      <c r="AQ85" s="92"/>
      <c r="AR85" s="78"/>
      <c r="AS85" s="78"/>
      <c r="AT85" s="79"/>
      <c r="AU85" s="80"/>
      <c r="AV85" s="41" t="s">
        <v>157</v>
      </c>
      <c r="AW85" s="49" t="s">
        <v>94</v>
      </c>
      <c r="AX85" s="49" t="s">
        <v>94</v>
      </c>
      <c r="AY85" s="49" t="s">
        <v>94</v>
      </c>
      <c r="AZ85" s="49" t="s">
        <v>94</v>
      </c>
      <c r="BA85" s="49" t="s">
        <v>94</v>
      </c>
      <c r="BB85" s="133"/>
      <c r="BC85" s="23" t="s">
        <v>152</v>
      </c>
      <c r="BD85" s="38" t="s">
        <v>464</v>
      </c>
      <c r="BE85" s="40" t="s">
        <v>503</v>
      </c>
      <c r="BF85" s="39" t="s">
        <v>504</v>
      </c>
      <c r="BG85" s="41" t="s">
        <v>137</v>
      </c>
      <c r="BH85" s="38"/>
      <c r="BI85" s="42"/>
      <c r="BJ85" s="42"/>
      <c r="BK85" s="110"/>
      <c r="BL85" s="76"/>
      <c r="BM85" s="76"/>
    </row>
    <row r="86" spans="1:65" ht="30" hidden="1" customHeight="1" x14ac:dyDescent="0.3">
      <c r="A86" s="141"/>
      <c r="B86" s="138" t="s">
        <v>473</v>
      </c>
      <c r="C86" s="117"/>
      <c r="D86" s="117"/>
      <c r="E86" s="138" t="s">
        <v>396</v>
      </c>
      <c r="F86" s="138" t="s">
        <v>431</v>
      </c>
      <c r="G86" s="119"/>
      <c r="H86" s="102"/>
      <c r="I86" s="104"/>
      <c r="J86" s="105"/>
      <c r="K86" s="23" t="s">
        <v>165</v>
      </c>
      <c r="L86" s="24"/>
      <c r="M86" s="136"/>
      <c r="N86" s="105"/>
      <c r="O86" s="100"/>
      <c r="P86" s="94"/>
      <c r="Q86" s="96"/>
      <c r="R86" s="128"/>
      <c r="S86" s="99"/>
      <c r="T86" s="100"/>
      <c r="U86" s="98"/>
      <c r="V86" s="85"/>
      <c r="W86" s="23" t="s">
        <v>167</v>
      </c>
      <c r="X86" s="25"/>
      <c r="Y86" s="26"/>
      <c r="Z86" s="26"/>
      <c r="AA86" s="26"/>
      <c r="AB86" s="27"/>
      <c r="AC86" s="27"/>
      <c r="AD86" s="28"/>
      <c r="AE86" s="28"/>
      <c r="AF86" s="28"/>
      <c r="AG86" s="29"/>
      <c r="AH86" s="28"/>
      <c r="AI86" s="30" t="str">
        <f t="shared" si="5"/>
        <v/>
      </c>
      <c r="AJ86" s="30" t="str">
        <f t="shared" si="3"/>
        <v/>
      </c>
      <c r="AK86" s="28"/>
      <c r="AL86" s="30" t="str">
        <f>IFERROR(VLOOKUP(AJ86&amp;AK86,[2]Tabla_Controles!$B$56:$G$65,5,FALSE),"")</f>
        <v/>
      </c>
      <c r="AM86" s="31" t="str">
        <f t="shared" si="4"/>
        <v/>
      </c>
      <c r="AN86" s="122"/>
      <c r="AO86" s="88"/>
      <c r="AP86" s="125"/>
      <c r="AQ86" s="92"/>
      <c r="AR86" s="78"/>
      <c r="AS86" s="78"/>
      <c r="AT86" s="79"/>
      <c r="AU86" s="80"/>
      <c r="AV86" s="41" t="s">
        <v>171</v>
      </c>
      <c r="AW86" s="49"/>
      <c r="AX86" s="49"/>
      <c r="AY86" s="49"/>
      <c r="AZ86" s="52"/>
      <c r="BA86" s="52"/>
      <c r="BB86" s="133"/>
      <c r="BC86" s="23" t="s">
        <v>167</v>
      </c>
      <c r="BD86" s="38"/>
      <c r="BE86" s="40"/>
      <c r="BF86" s="40"/>
      <c r="BG86" s="41" t="s">
        <v>147</v>
      </c>
      <c r="BH86" s="38"/>
      <c r="BI86" s="42"/>
      <c r="BJ86" s="42"/>
      <c r="BK86" s="110"/>
      <c r="BL86" s="76"/>
      <c r="BM86" s="76"/>
    </row>
    <row r="87" spans="1:65" ht="30" hidden="1" customHeight="1" x14ac:dyDescent="0.3">
      <c r="A87" s="141"/>
      <c r="B87" s="138" t="s">
        <v>473</v>
      </c>
      <c r="C87" s="117"/>
      <c r="D87" s="117"/>
      <c r="E87" s="138" t="s">
        <v>396</v>
      </c>
      <c r="F87" s="138" t="s">
        <v>431</v>
      </c>
      <c r="G87" s="120"/>
      <c r="H87" s="103"/>
      <c r="I87" s="104"/>
      <c r="J87" s="105"/>
      <c r="K87" s="23" t="s">
        <v>175</v>
      </c>
      <c r="L87" s="24"/>
      <c r="M87" s="137"/>
      <c r="N87" s="105"/>
      <c r="O87" s="100"/>
      <c r="P87" s="94"/>
      <c r="Q87" s="97"/>
      <c r="R87" s="129"/>
      <c r="S87" s="99"/>
      <c r="T87" s="100"/>
      <c r="U87" s="98"/>
      <c r="V87" s="85"/>
      <c r="W87" s="23" t="s">
        <v>177</v>
      </c>
      <c r="X87" s="25"/>
      <c r="Y87" s="26"/>
      <c r="Z87" s="26"/>
      <c r="AA87" s="26"/>
      <c r="AB87" s="27"/>
      <c r="AC87" s="27"/>
      <c r="AD87" s="28"/>
      <c r="AE87" s="28"/>
      <c r="AF87" s="28"/>
      <c r="AG87" s="29"/>
      <c r="AH87" s="28"/>
      <c r="AI87" s="30" t="str">
        <f t="shared" si="5"/>
        <v/>
      </c>
      <c r="AJ87" s="30" t="str">
        <f t="shared" si="3"/>
        <v/>
      </c>
      <c r="AK87" s="28"/>
      <c r="AL87" s="30" t="str">
        <f>IFERROR(VLOOKUP(AJ87&amp;AK87,[2]Tabla_Controles!$B$56:$G$65,5,FALSE),"")</f>
        <v/>
      </c>
      <c r="AM87" s="31" t="str">
        <f t="shared" si="4"/>
        <v/>
      </c>
      <c r="AN87" s="123"/>
      <c r="AO87" s="89"/>
      <c r="AP87" s="126"/>
      <c r="AQ87" s="93"/>
      <c r="AR87" s="78"/>
      <c r="AS87" s="78"/>
      <c r="AT87" s="79"/>
      <c r="AU87" s="80"/>
      <c r="AV87" s="41" t="s">
        <v>182</v>
      </c>
      <c r="AW87" s="49"/>
      <c r="AX87" s="49"/>
      <c r="AY87" s="49"/>
      <c r="AZ87" s="52"/>
      <c r="BA87" s="52"/>
      <c r="BB87" s="134"/>
      <c r="BC87" s="23" t="s">
        <v>177</v>
      </c>
      <c r="BD87" s="38"/>
      <c r="BE87" s="40"/>
      <c r="BF87" s="40"/>
      <c r="BG87" s="41" t="s">
        <v>157</v>
      </c>
      <c r="BH87" s="38"/>
      <c r="BI87" s="42"/>
      <c r="BJ87" s="42"/>
      <c r="BK87" s="111"/>
      <c r="BL87" s="77"/>
      <c r="BM87" s="77"/>
    </row>
    <row r="88" spans="1:65" ht="409.5" x14ac:dyDescent="0.3">
      <c r="A88" s="141" t="str">
        <f>C88&amp;COUNTIF($C$10:C88,C88)</f>
        <v>Corrupción12</v>
      </c>
      <c r="B88" s="138" t="s">
        <v>505</v>
      </c>
      <c r="C88" s="117" t="s">
        <v>79</v>
      </c>
      <c r="D88" s="117" t="s">
        <v>80</v>
      </c>
      <c r="E88" s="138" t="s">
        <v>506</v>
      </c>
      <c r="F88" s="138" t="s">
        <v>507</v>
      </c>
      <c r="G88" s="118" t="s">
        <v>508</v>
      </c>
      <c r="H88" s="101" t="s">
        <v>509</v>
      </c>
      <c r="I88" s="104" t="str">
        <f>"Posibilidad de recibir o solicitar cualquier dádiva o beneficio a nombre propio o de terceros, con el fin de "&amp;J88</f>
        <v xml:space="preserve">Posibilidad de recibir o solicitar cualquier dádiva o beneficio a nombre propio o de terceros, con el fin de alterar de manera indebida diagnósticos de activos para direccionar los mecanismos de disposición temporal o definitiva de los bienes </v>
      </c>
      <c r="J88" s="105" t="s">
        <v>510</v>
      </c>
      <c r="K88" s="23" t="s">
        <v>86</v>
      </c>
      <c r="L88" s="24" t="s">
        <v>511</v>
      </c>
      <c r="M88" s="135" t="s">
        <v>512</v>
      </c>
      <c r="N88" s="105" t="s">
        <v>89</v>
      </c>
      <c r="O88" s="100" t="str">
        <f>IF(N88="","",IF(OR($N88=[2]Tabla_Probabilidad!$D$20,$N88=[2]Tabla_Probabilidad!$J$20),"Muy Baja",IF(OR($N88=[2]Tabla_Probabilidad!$E$20,$N88=[2]Tabla_Probabilidad!$K$20),"Baja",IF(OR($N88=[2]Tabla_Probabilidad!$F$20,$N88=[2]Tabla_Probabilidad!$L$20),"Media",IF(OR($N88=[2]Tabla_Probabilidad!$G$20,$N88=[2]Tabla_Probabilidad!$M$20),"Alta",IF(OR($N88=[2]Tabla_Probabilidad!$H$20,$N88=[2]Tabla_Probabilidad!$N$20),"Muy Alta"))))))</f>
        <v>Media</v>
      </c>
      <c r="P88" s="94">
        <f>IF(O88="Muy Baja",1,IF(O88="Baja",2,IF(O88="Media",3,IF(O88="Alta",4,IF(O88="Muy Alta",5,"")))))</f>
        <v>3</v>
      </c>
      <c r="Q88" s="95" t="str">
        <f>IFERROR(IF($C88="Corrupción",HYPERLINK("#"&amp;"Impacto_Riesgos!C"&amp;MATCH($B88,[2]Impacto_Riesgos!$B$10:$B$138,0)+9,"Calcula el impacto aquí"),"")," ")</f>
        <v>Calcula el impacto aquí</v>
      </c>
      <c r="R88" s="127">
        <f>IFERROR(VLOOKUP(A88,[2]Impacto_Riesgos!$A$8:$W$138,23,),"NA")</f>
        <v>16</v>
      </c>
      <c r="S88" s="99" t="s">
        <v>90</v>
      </c>
      <c r="T88" s="100" t="str">
        <f>IF($S88='[2]Tabla Impacto'!$F$10,"Moderado",IF($S88='[2]Tabla Impacto'!$G$10,"Mayor",IF($S88='[2]Tabla Impacto'!$H$10,"Catastrófico","")))</f>
        <v>Catastrófico</v>
      </c>
      <c r="U88" s="98">
        <f>IF(T88="Leve",1,IF(T88="Menor",2,IF(T88="Moderado",3,IF(T88="Mayor",4,IF(T88="Catastrófico",5,"")))))</f>
        <v>5</v>
      </c>
      <c r="V88" s="85"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23" t="s">
        <v>91</v>
      </c>
      <c r="X88" s="25" t="s">
        <v>513</v>
      </c>
      <c r="Y88" s="26" t="s">
        <v>514</v>
      </c>
      <c r="Z88" s="26" t="s">
        <v>515</v>
      </c>
      <c r="AA88" s="26" t="s">
        <v>354</v>
      </c>
      <c r="AB88" s="27" t="s">
        <v>96</v>
      </c>
      <c r="AC88" s="27" t="s">
        <v>97</v>
      </c>
      <c r="AD88" s="28" t="s">
        <v>98</v>
      </c>
      <c r="AE88" s="28" t="s">
        <v>156</v>
      </c>
      <c r="AF88" s="28" t="s">
        <v>100</v>
      </c>
      <c r="AG88" s="29" t="s">
        <v>98</v>
      </c>
      <c r="AH88" s="28" t="s">
        <v>101</v>
      </c>
      <c r="AI88" s="30">
        <f t="shared" si="5"/>
        <v>95</v>
      </c>
      <c r="AJ88" s="30" t="str">
        <f t="shared" si="3"/>
        <v>Moderado</v>
      </c>
      <c r="AK88" s="28" t="s">
        <v>102</v>
      </c>
      <c r="AL88" s="30" t="str">
        <f>IFERROR(VLOOKUP(AJ88&amp;AK88,[2]Tabla_Controles!$B$56:$G$65,5,FALSE),"")</f>
        <v>Moderado</v>
      </c>
      <c r="AM88" s="31">
        <f t="shared" si="4"/>
        <v>50</v>
      </c>
      <c r="AN88" s="121">
        <f>IFERROR(AVERAGE(AM88:AM94),"")</f>
        <v>50</v>
      </c>
      <c r="AO88" s="87" t="str">
        <f>IF($AN88=100,"Fuerte",IF($AN88&lt;100,"Moderado",IF($AN88&lt;50,"Débil",IF($AN88=0,"",""))))</f>
        <v>Moderado</v>
      </c>
      <c r="AP88" s="124" t="s">
        <v>103</v>
      </c>
      <c r="AQ88" s="91">
        <f>IFERROR(P88-VLOOKUP(AO88&amp;AP88,[2]Tabla_Controles!$B$77:$E$83,4,0),"")</f>
        <v>2</v>
      </c>
      <c r="AR88" s="78" t="str">
        <f>IF($AQ88="","",IF($AQ88=1,"Muy Baja",IF($AQ88=2,"Baja",IF($AQ88=3,"Media",IF($AQ88=4,"Alta",IF($AQ88=5,"Muy Alta","Muy Baja"))))))</f>
        <v>Baja</v>
      </c>
      <c r="AS88" s="78" t="str">
        <f>T88</f>
        <v>Catastrófico</v>
      </c>
      <c r="AT88" s="79"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80" t="s">
        <v>104</v>
      </c>
      <c r="AV88" s="41" t="s">
        <v>105</v>
      </c>
      <c r="AW88" s="33" t="s">
        <v>158</v>
      </c>
      <c r="AX88" s="35" t="s">
        <v>159</v>
      </c>
      <c r="AY88" s="35" t="s">
        <v>160</v>
      </c>
      <c r="AZ88" s="43" t="s">
        <v>125</v>
      </c>
      <c r="BA88" s="37" t="s">
        <v>108</v>
      </c>
      <c r="BB88" s="132" t="s">
        <v>109</v>
      </c>
      <c r="BC88" s="23" t="s">
        <v>91</v>
      </c>
      <c r="BD88" s="38" t="s">
        <v>126</v>
      </c>
      <c r="BE88" s="40" t="s">
        <v>516</v>
      </c>
      <c r="BF88" s="40" t="s">
        <v>517</v>
      </c>
      <c r="BG88" s="41" t="s">
        <v>171</v>
      </c>
      <c r="BH88" s="38" t="s">
        <v>126</v>
      </c>
      <c r="BI88" s="42" t="s">
        <v>518</v>
      </c>
      <c r="BJ88" s="42" t="s">
        <v>519</v>
      </c>
      <c r="BK88" s="109" t="s">
        <v>111</v>
      </c>
      <c r="BL88" s="144" t="s">
        <v>520</v>
      </c>
      <c r="BM88" s="109" t="s">
        <v>521</v>
      </c>
    </row>
    <row r="89" spans="1:65" ht="165" x14ac:dyDescent="0.3">
      <c r="A89" s="141"/>
      <c r="B89" s="138" t="s">
        <v>505</v>
      </c>
      <c r="C89" s="117"/>
      <c r="D89" s="117"/>
      <c r="E89" s="138" t="s">
        <v>506</v>
      </c>
      <c r="F89" s="138" t="s">
        <v>507</v>
      </c>
      <c r="G89" s="119"/>
      <c r="H89" s="102"/>
      <c r="I89" s="104"/>
      <c r="J89" s="105"/>
      <c r="K89" s="23" t="s">
        <v>113</v>
      </c>
      <c r="L89" s="24" t="s">
        <v>522</v>
      </c>
      <c r="M89" s="136"/>
      <c r="N89" s="105"/>
      <c r="O89" s="100"/>
      <c r="P89" s="94"/>
      <c r="Q89" s="96"/>
      <c r="R89" s="128"/>
      <c r="S89" s="99"/>
      <c r="T89" s="100"/>
      <c r="U89" s="98"/>
      <c r="V89" s="85"/>
      <c r="W89" s="23" t="s">
        <v>115</v>
      </c>
      <c r="X89" s="25" t="s">
        <v>523</v>
      </c>
      <c r="Y89" s="26" t="s">
        <v>524</v>
      </c>
      <c r="Z89" s="26" t="s">
        <v>525</v>
      </c>
      <c r="AA89" s="26" t="s">
        <v>481</v>
      </c>
      <c r="AB89" s="27" t="s">
        <v>96</v>
      </c>
      <c r="AC89" s="27" t="s">
        <v>97</v>
      </c>
      <c r="AD89" s="28" t="s">
        <v>98</v>
      </c>
      <c r="AE89" s="28" t="s">
        <v>156</v>
      </c>
      <c r="AF89" s="28" t="s">
        <v>100</v>
      </c>
      <c r="AG89" s="29" t="s">
        <v>98</v>
      </c>
      <c r="AH89" s="28" t="s">
        <v>101</v>
      </c>
      <c r="AI89" s="30">
        <f t="shared" si="5"/>
        <v>95</v>
      </c>
      <c r="AJ89" s="30" t="str">
        <f t="shared" si="3"/>
        <v>Moderado</v>
      </c>
      <c r="AK89" s="28" t="s">
        <v>102</v>
      </c>
      <c r="AL89" s="30" t="str">
        <f>IFERROR(VLOOKUP(AJ89&amp;AK89,[2]Tabla_Controles!$B$56:$G$65,5,FALSE),"")</f>
        <v>Moderado</v>
      </c>
      <c r="AM89" s="31">
        <f t="shared" si="4"/>
        <v>50</v>
      </c>
      <c r="AN89" s="122"/>
      <c r="AO89" s="88"/>
      <c r="AP89" s="125"/>
      <c r="AQ89" s="92"/>
      <c r="AR89" s="78"/>
      <c r="AS89" s="78"/>
      <c r="AT89" s="79"/>
      <c r="AU89" s="80"/>
      <c r="AV89" s="41" t="s">
        <v>121</v>
      </c>
      <c r="AW89" s="49" t="s">
        <v>172</v>
      </c>
      <c r="AX89" s="34" t="s">
        <v>173</v>
      </c>
      <c r="AY89" s="34" t="s">
        <v>95</v>
      </c>
      <c r="AZ89" s="50">
        <v>44742</v>
      </c>
      <c r="BA89" s="50">
        <v>44757</v>
      </c>
      <c r="BB89" s="133"/>
      <c r="BC89" s="23" t="s">
        <v>115</v>
      </c>
      <c r="BD89" s="38" t="s">
        <v>126</v>
      </c>
      <c r="BE89" s="40" t="s">
        <v>526</v>
      </c>
      <c r="BF89" s="40" t="s">
        <v>527</v>
      </c>
      <c r="BG89" s="41" t="s">
        <v>182</v>
      </c>
      <c r="BH89" s="38"/>
      <c r="BI89" s="42" t="s">
        <v>496</v>
      </c>
      <c r="BJ89" s="42"/>
      <c r="BK89" s="110"/>
      <c r="BL89" s="145"/>
      <c r="BM89" s="76"/>
    </row>
    <row r="90" spans="1:65" ht="33" hidden="1" x14ac:dyDescent="0.3">
      <c r="A90" s="141"/>
      <c r="B90" s="138" t="s">
        <v>505</v>
      </c>
      <c r="C90" s="117"/>
      <c r="D90" s="117"/>
      <c r="E90" s="138" t="s">
        <v>506</v>
      </c>
      <c r="F90" s="138" t="s">
        <v>507</v>
      </c>
      <c r="G90" s="119"/>
      <c r="H90" s="102"/>
      <c r="I90" s="104"/>
      <c r="J90" s="105"/>
      <c r="K90" s="23" t="s">
        <v>131</v>
      </c>
      <c r="L90" s="24"/>
      <c r="M90" s="136"/>
      <c r="N90" s="105"/>
      <c r="O90" s="100"/>
      <c r="P90" s="94"/>
      <c r="Q90" s="96"/>
      <c r="R90" s="128"/>
      <c r="S90" s="99"/>
      <c r="T90" s="100"/>
      <c r="U90" s="98"/>
      <c r="V90" s="85"/>
      <c r="W90" s="23" t="s">
        <v>133</v>
      </c>
      <c r="X90" s="25"/>
      <c r="Y90" s="26"/>
      <c r="Z90" s="26"/>
      <c r="AA90" s="26"/>
      <c r="AB90" s="27"/>
      <c r="AC90" s="27"/>
      <c r="AD90" s="28"/>
      <c r="AE90" s="28"/>
      <c r="AF90" s="28"/>
      <c r="AG90" s="29"/>
      <c r="AH90" s="28"/>
      <c r="AI90" s="30" t="str">
        <f t="shared" si="5"/>
        <v/>
      </c>
      <c r="AJ90" s="30" t="str">
        <f t="shared" si="3"/>
        <v/>
      </c>
      <c r="AK90" s="28"/>
      <c r="AL90" s="30" t="str">
        <f>IFERROR(VLOOKUP(AJ90&amp;AK90,[2]Tabla_Controles!$B$56:$G$65,5,FALSE),"")</f>
        <v/>
      </c>
      <c r="AM90" s="31" t="str">
        <f t="shared" si="4"/>
        <v/>
      </c>
      <c r="AN90" s="122"/>
      <c r="AO90" s="88"/>
      <c r="AP90" s="125"/>
      <c r="AQ90" s="92"/>
      <c r="AR90" s="78"/>
      <c r="AS90" s="78"/>
      <c r="AT90" s="79"/>
      <c r="AU90" s="80"/>
      <c r="AV90" s="41" t="s">
        <v>137</v>
      </c>
      <c r="AW90" s="49"/>
      <c r="AX90" s="49"/>
      <c r="AY90" s="49"/>
      <c r="AZ90" s="52"/>
      <c r="BA90" s="52"/>
      <c r="BB90" s="133"/>
      <c r="BC90" s="23" t="s">
        <v>133</v>
      </c>
      <c r="BD90" s="38"/>
      <c r="BE90" s="40"/>
      <c r="BF90" s="40"/>
      <c r="BG90" s="41" t="s">
        <v>105</v>
      </c>
      <c r="BH90" s="38"/>
      <c r="BI90" s="42"/>
      <c r="BJ90" s="42"/>
      <c r="BK90" s="110"/>
      <c r="BL90" s="145"/>
      <c r="BM90" s="76"/>
    </row>
    <row r="91" spans="1:65" ht="30" hidden="1" customHeight="1" x14ac:dyDescent="0.3">
      <c r="A91" s="141"/>
      <c r="B91" s="138" t="s">
        <v>505</v>
      </c>
      <c r="C91" s="117"/>
      <c r="D91" s="117"/>
      <c r="E91" s="138" t="s">
        <v>506</v>
      </c>
      <c r="F91" s="138" t="s">
        <v>507</v>
      </c>
      <c r="G91" s="119"/>
      <c r="H91" s="102"/>
      <c r="I91" s="104"/>
      <c r="J91" s="105"/>
      <c r="K91" s="23" t="s">
        <v>140</v>
      </c>
      <c r="L91" s="24"/>
      <c r="M91" s="136"/>
      <c r="N91" s="105"/>
      <c r="O91" s="100"/>
      <c r="P91" s="94"/>
      <c r="Q91" s="96"/>
      <c r="R91" s="128"/>
      <c r="S91" s="99"/>
      <c r="T91" s="100"/>
      <c r="U91" s="98"/>
      <c r="V91" s="85"/>
      <c r="W91" s="23" t="s">
        <v>142</v>
      </c>
      <c r="X91" s="25"/>
      <c r="Y91" s="26"/>
      <c r="Z91" s="26"/>
      <c r="AA91" s="26"/>
      <c r="AB91" s="27"/>
      <c r="AC91" s="27"/>
      <c r="AD91" s="28"/>
      <c r="AE91" s="28"/>
      <c r="AF91" s="28"/>
      <c r="AG91" s="29"/>
      <c r="AH91" s="28"/>
      <c r="AI91" s="30" t="str">
        <f t="shared" si="5"/>
        <v/>
      </c>
      <c r="AJ91" s="30" t="str">
        <f t="shared" si="3"/>
        <v/>
      </c>
      <c r="AK91" s="28"/>
      <c r="AL91" s="30" t="str">
        <f>IFERROR(VLOOKUP(AJ91&amp;AK91,[2]Tabla_Controles!$B$56:$G$65,5,FALSE),"")</f>
        <v/>
      </c>
      <c r="AM91" s="31" t="str">
        <f t="shared" si="4"/>
        <v/>
      </c>
      <c r="AN91" s="122"/>
      <c r="AO91" s="88"/>
      <c r="AP91" s="125"/>
      <c r="AQ91" s="92"/>
      <c r="AR91" s="78"/>
      <c r="AS91" s="78"/>
      <c r="AT91" s="79"/>
      <c r="AU91" s="80"/>
      <c r="AV91" s="41" t="s">
        <v>147</v>
      </c>
      <c r="AW91" s="49"/>
      <c r="AX91" s="49"/>
      <c r="AY91" s="49"/>
      <c r="AZ91" s="52"/>
      <c r="BA91" s="52"/>
      <c r="BB91" s="133"/>
      <c r="BC91" s="23" t="s">
        <v>142</v>
      </c>
      <c r="BD91" s="38"/>
      <c r="BE91" s="40"/>
      <c r="BF91" s="40"/>
      <c r="BG91" s="41" t="s">
        <v>121</v>
      </c>
      <c r="BH91" s="38"/>
      <c r="BI91" s="42"/>
      <c r="BJ91" s="42"/>
      <c r="BK91" s="110"/>
      <c r="BL91" s="145"/>
      <c r="BM91" s="76"/>
    </row>
    <row r="92" spans="1:65" ht="30" hidden="1" customHeight="1" x14ac:dyDescent="0.3">
      <c r="A92" s="141"/>
      <c r="B92" s="138" t="s">
        <v>505</v>
      </c>
      <c r="C92" s="117"/>
      <c r="D92" s="117"/>
      <c r="E92" s="138" t="s">
        <v>506</v>
      </c>
      <c r="F92" s="138" t="s">
        <v>507</v>
      </c>
      <c r="G92" s="119"/>
      <c r="H92" s="102"/>
      <c r="I92" s="104"/>
      <c r="J92" s="105"/>
      <c r="K92" s="23" t="s">
        <v>150</v>
      </c>
      <c r="L92" s="24"/>
      <c r="M92" s="136"/>
      <c r="N92" s="105"/>
      <c r="O92" s="100"/>
      <c r="P92" s="94"/>
      <c r="Q92" s="96"/>
      <c r="R92" s="128"/>
      <c r="S92" s="99"/>
      <c r="T92" s="100"/>
      <c r="U92" s="98"/>
      <c r="V92" s="85"/>
      <c r="W92" s="23" t="s">
        <v>152</v>
      </c>
      <c r="X92" s="25"/>
      <c r="Y92" s="26"/>
      <c r="Z92" s="26"/>
      <c r="AA92" s="26"/>
      <c r="AB92" s="27"/>
      <c r="AC92" s="27"/>
      <c r="AD92" s="28"/>
      <c r="AE92" s="28"/>
      <c r="AF92" s="28"/>
      <c r="AG92" s="29"/>
      <c r="AH92" s="28"/>
      <c r="AI92" s="30" t="str">
        <f t="shared" si="5"/>
        <v/>
      </c>
      <c r="AJ92" s="30" t="str">
        <f t="shared" si="3"/>
        <v/>
      </c>
      <c r="AK92" s="28"/>
      <c r="AL92" s="30" t="str">
        <f>IFERROR(VLOOKUP(AJ92&amp;AK92,[2]Tabla_Controles!$B$56:$G$65,5,FALSE),"")</f>
        <v/>
      </c>
      <c r="AM92" s="31" t="str">
        <f t="shared" si="4"/>
        <v/>
      </c>
      <c r="AN92" s="122"/>
      <c r="AO92" s="88"/>
      <c r="AP92" s="125"/>
      <c r="AQ92" s="92"/>
      <c r="AR92" s="78"/>
      <c r="AS92" s="78"/>
      <c r="AT92" s="79"/>
      <c r="AU92" s="80"/>
      <c r="AV92" s="41" t="s">
        <v>157</v>
      </c>
      <c r="AW92" s="49"/>
      <c r="AX92" s="49"/>
      <c r="AY92" s="49"/>
      <c r="AZ92" s="52"/>
      <c r="BA92" s="52"/>
      <c r="BB92" s="133"/>
      <c r="BC92" s="23" t="s">
        <v>152</v>
      </c>
      <c r="BD92" s="38"/>
      <c r="BE92" s="40"/>
      <c r="BF92" s="40"/>
      <c r="BG92" s="41" t="s">
        <v>137</v>
      </c>
      <c r="BH92" s="38"/>
      <c r="BI92" s="42"/>
      <c r="BJ92" s="42"/>
      <c r="BK92" s="110"/>
      <c r="BL92" s="145"/>
      <c r="BM92" s="76"/>
    </row>
    <row r="93" spans="1:65" ht="30" hidden="1" customHeight="1" x14ac:dyDescent="0.3">
      <c r="A93" s="141"/>
      <c r="B93" s="138" t="s">
        <v>505</v>
      </c>
      <c r="C93" s="117"/>
      <c r="D93" s="117"/>
      <c r="E93" s="138" t="s">
        <v>506</v>
      </c>
      <c r="F93" s="138" t="s">
        <v>507</v>
      </c>
      <c r="G93" s="119"/>
      <c r="H93" s="102"/>
      <c r="I93" s="104"/>
      <c r="J93" s="105"/>
      <c r="K93" s="23" t="s">
        <v>165</v>
      </c>
      <c r="L93" s="24"/>
      <c r="M93" s="136"/>
      <c r="N93" s="105"/>
      <c r="O93" s="100"/>
      <c r="P93" s="94"/>
      <c r="Q93" s="96"/>
      <c r="R93" s="128"/>
      <c r="S93" s="99"/>
      <c r="T93" s="100"/>
      <c r="U93" s="98"/>
      <c r="V93" s="85"/>
      <c r="W93" s="23" t="s">
        <v>167</v>
      </c>
      <c r="X93" s="25"/>
      <c r="Y93" s="26"/>
      <c r="Z93" s="26"/>
      <c r="AA93" s="26"/>
      <c r="AB93" s="27"/>
      <c r="AC93" s="27"/>
      <c r="AD93" s="28"/>
      <c r="AE93" s="28"/>
      <c r="AF93" s="28"/>
      <c r="AG93" s="29"/>
      <c r="AH93" s="28"/>
      <c r="AI93" s="30" t="str">
        <f t="shared" si="5"/>
        <v/>
      </c>
      <c r="AJ93" s="30" t="str">
        <f t="shared" si="3"/>
        <v/>
      </c>
      <c r="AK93" s="28"/>
      <c r="AL93" s="30" t="str">
        <f>IFERROR(VLOOKUP(AJ93&amp;AK93,[2]Tabla_Controles!$B$56:$G$65,5,FALSE),"")</f>
        <v/>
      </c>
      <c r="AM93" s="31" t="str">
        <f t="shared" si="4"/>
        <v/>
      </c>
      <c r="AN93" s="122"/>
      <c r="AO93" s="88"/>
      <c r="AP93" s="125"/>
      <c r="AQ93" s="92"/>
      <c r="AR93" s="78"/>
      <c r="AS93" s="78"/>
      <c r="AT93" s="79"/>
      <c r="AU93" s="80"/>
      <c r="AV93" s="41" t="s">
        <v>171</v>
      </c>
      <c r="AW93" s="49"/>
      <c r="AX93" s="49"/>
      <c r="AY93" s="49"/>
      <c r="AZ93" s="52"/>
      <c r="BA93" s="52"/>
      <c r="BB93" s="133"/>
      <c r="BC93" s="23" t="s">
        <v>167</v>
      </c>
      <c r="BD93" s="38"/>
      <c r="BE93" s="40"/>
      <c r="BF93" s="40"/>
      <c r="BG93" s="41" t="s">
        <v>147</v>
      </c>
      <c r="BH93" s="38"/>
      <c r="BI93" s="42"/>
      <c r="BJ93" s="42"/>
      <c r="BK93" s="110"/>
      <c r="BL93" s="145"/>
      <c r="BM93" s="76"/>
    </row>
    <row r="94" spans="1:65" ht="30" hidden="1" customHeight="1" x14ac:dyDescent="0.3">
      <c r="A94" s="141"/>
      <c r="B94" s="138" t="s">
        <v>505</v>
      </c>
      <c r="C94" s="117"/>
      <c r="D94" s="117"/>
      <c r="E94" s="138" t="s">
        <v>506</v>
      </c>
      <c r="F94" s="138" t="s">
        <v>507</v>
      </c>
      <c r="G94" s="120"/>
      <c r="H94" s="103"/>
      <c r="I94" s="104"/>
      <c r="J94" s="105"/>
      <c r="K94" s="23" t="s">
        <v>175</v>
      </c>
      <c r="L94" s="24"/>
      <c r="M94" s="137"/>
      <c r="N94" s="105"/>
      <c r="O94" s="100"/>
      <c r="P94" s="94"/>
      <c r="Q94" s="97"/>
      <c r="R94" s="129"/>
      <c r="S94" s="99"/>
      <c r="T94" s="100"/>
      <c r="U94" s="98"/>
      <c r="V94" s="85"/>
      <c r="W94" s="23" t="s">
        <v>177</v>
      </c>
      <c r="X94" s="25"/>
      <c r="Y94" s="26"/>
      <c r="Z94" s="26"/>
      <c r="AA94" s="26"/>
      <c r="AB94" s="27"/>
      <c r="AC94" s="27"/>
      <c r="AD94" s="28"/>
      <c r="AE94" s="28"/>
      <c r="AF94" s="28"/>
      <c r="AG94" s="29"/>
      <c r="AH94" s="28"/>
      <c r="AI94" s="30" t="str">
        <f t="shared" si="5"/>
        <v/>
      </c>
      <c r="AJ94" s="30" t="str">
        <f t="shared" si="3"/>
        <v/>
      </c>
      <c r="AK94" s="28"/>
      <c r="AL94" s="30" t="str">
        <f>IFERROR(VLOOKUP(AJ94&amp;AK94,[2]Tabla_Controles!$B$56:$G$65,5,FALSE),"")</f>
        <v/>
      </c>
      <c r="AM94" s="31" t="str">
        <f t="shared" si="4"/>
        <v/>
      </c>
      <c r="AN94" s="123"/>
      <c r="AO94" s="89"/>
      <c r="AP94" s="126"/>
      <c r="AQ94" s="93"/>
      <c r="AR94" s="78"/>
      <c r="AS94" s="78"/>
      <c r="AT94" s="79"/>
      <c r="AU94" s="80"/>
      <c r="AV94" s="41" t="s">
        <v>182</v>
      </c>
      <c r="AW94" s="49"/>
      <c r="AX94" s="49"/>
      <c r="AY94" s="49"/>
      <c r="AZ94" s="52"/>
      <c r="BA94" s="52"/>
      <c r="BB94" s="134"/>
      <c r="BC94" s="23" t="s">
        <v>177</v>
      </c>
      <c r="BD94" s="38"/>
      <c r="BE94" s="40"/>
      <c r="BF94" s="40"/>
      <c r="BG94" s="41" t="s">
        <v>157</v>
      </c>
      <c r="BH94" s="38"/>
      <c r="BI94" s="42"/>
      <c r="BJ94" s="42"/>
      <c r="BK94" s="111"/>
      <c r="BL94" s="146"/>
      <c r="BM94" s="77"/>
    </row>
    <row r="95" spans="1:65" ht="99.75" customHeight="1" x14ac:dyDescent="0.3">
      <c r="A95" s="141" t="str">
        <f>C95&amp;COUNTIF($C$10:C95,C95)</f>
        <v>Corrupción13</v>
      </c>
      <c r="B95" s="138" t="s">
        <v>528</v>
      </c>
      <c r="C95" s="117" t="s">
        <v>79</v>
      </c>
      <c r="D95" s="117" t="s">
        <v>80</v>
      </c>
      <c r="E95" s="138" t="s">
        <v>506</v>
      </c>
      <c r="F95" s="138" t="s">
        <v>529</v>
      </c>
      <c r="G95" s="118" t="s">
        <v>530</v>
      </c>
      <c r="H95" s="101" t="s">
        <v>531</v>
      </c>
      <c r="I95" s="104" t="str">
        <f>"Posibilidad de recibir o solicitar cualquier dádiva o beneficio a nombre propio o de terceros, con el fin de "&amp;J95</f>
        <v>Posibilidad de recibir o solicitar cualquier dádiva o beneficio a nombre propio o de terceros, con el fin de favorecer el registro e inscripción de bancas de inversión sin el cumplimiento de los requisitos exigibles.</v>
      </c>
      <c r="J95" s="105" t="s">
        <v>532</v>
      </c>
      <c r="K95" s="23" t="s">
        <v>86</v>
      </c>
      <c r="L95" s="24" t="s">
        <v>533</v>
      </c>
      <c r="M95" s="135" t="s">
        <v>534</v>
      </c>
      <c r="N95" s="105" t="s">
        <v>89</v>
      </c>
      <c r="O95" s="100" t="str">
        <f>IF(N95="","",IF(OR($N95=[2]Tabla_Probabilidad!$D$20,$N95=[2]Tabla_Probabilidad!$J$20),"Muy Baja",IF(OR($N95=[2]Tabla_Probabilidad!$E$20,$N95=[2]Tabla_Probabilidad!$K$20),"Baja",IF(OR($N95=[2]Tabla_Probabilidad!$F$20,$N95=[2]Tabla_Probabilidad!$L$20),"Media",IF(OR($N95=[2]Tabla_Probabilidad!$G$20,$N95=[2]Tabla_Probabilidad!$M$20),"Alta",IF(OR($N95=[2]Tabla_Probabilidad!$H$20,$N95=[2]Tabla_Probabilidad!$N$20),"Muy Alta"))))))</f>
        <v>Media</v>
      </c>
      <c r="P95" s="94">
        <f>IF(O95="Muy Baja",1,IF(O95="Baja",2,IF(O95="Media",3,IF(O95="Alta",4,IF(O95="Muy Alta",5,"")))))</f>
        <v>3</v>
      </c>
      <c r="Q95" s="95" t="str">
        <f>IFERROR(IF($C95="Corrupción",HYPERLINK("#"&amp;"Impacto_Riesgos!C"&amp;MATCH($B95,[2]Impacto_Riesgos!$B$10:$B$138,0)+9,"Calcula el impacto aquí"),"")," ")</f>
        <v>Calcula el impacto aquí</v>
      </c>
      <c r="R95" s="127">
        <f>IFERROR(VLOOKUP(A95,[2]Impacto_Riesgos!$A$8:$W$138,23,),"NA")</f>
        <v>15</v>
      </c>
      <c r="S95" s="99" t="s">
        <v>90</v>
      </c>
      <c r="T95" s="100" t="str">
        <f>IF($S95='[2]Tabla Impacto'!$F$10,"Moderado",IF($S95='[2]Tabla Impacto'!$G$10,"Mayor",IF($S95='[2]Tabla Impacto'!$H$10,"Catastrófico","")))</f>
        <v>Catastrófico</v>
      </c>
      <c r="U95" s="98">
        <f>IF(T95="Leve",1,IF(T95="Menor",2,IF(T95="Moderado",3,IF(T95="Mayor",4,IF(T95="Catastrófico",5,"")))))</f>
        <v>5</v>
      </c>
      <c r="V95" s="85"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23" t="s">
        <v>91</v>
      </c>
      <c r="X95" s="25" t="s">
        <v>535</v>
      </c>
      <c r="Y95" s="26" t="s">
        <v>536</v>
      </c>
      <c r="Z95" s="26" t="s">
        <v>537</v>
      </c>
      <c r="AA95" s="26" t="s">
        <v>538</v>
      </c>
      <c r="AB95" s="27" t="s">
        <v>96</v>
      </c>
      <c r="AC95" s="27" t="s">
        <v>97</v>
      </c>
      <c r="AD95" s="28" t="s">
        <v>98</v>
      </c>
      <c r="AE95" s="28" t="s">
        <v>99</v>
      </c>
      <c r="AF95" s="28" t="s">
        <v>100</v>
      </c>
      <c r="AG95" s="29" t="s">
        <v>98</v>
      </c>
      <c r="AH95" s="28" t="s">
        <v>101</v>
      </c>
      <c r="AI95" s="30">
        <f t="shared" si="5"/>
        <v>100</v>
      </c>
      <c r="AJ95" s="30" t="str">
        <f t="shared" si="3"/>
        <v>Fuerte</v>
      </c>
      <c r="AK95" s="28" t="s">
        <v>102</v>
      </c>
      <c r="AL95" s="30" t="str">
        <f>IFERROR(VLOOKUP(AJ95&amp;AK95,[2]Tabla_Controles!$B$56:$G$65,5,FALSE),"")</f>
        <v>Fuerte</v>
      </c>
      <c r="AM95" s="31">
        <f t="shared" si="4"/>
        <v>100</v>
      </c>
      <c r="AN95" s="121">
        <f>IFERROR(AVERAGE(AM95:AM101),"")</f>
        <v>75</v>
      </c>
      <c r="AO95" s="87" t="str">
        <f>IF($AN95=100,"Fuerte",IF($AN95&lt;100,"Moderado",IF($AN95&lt;50,"Débil",IF($AN95=0,"",""))))</f>
        <v>Moderado</v>
      </c>
      <c r="AP95" s="124" t="s">
        <v>103</v>
      </c>
      <c r="AQ95" s="91">
        <f>IFERROR(P95-VLOOKUP(AO95&amp;AP95,[2]Tabla_Controles!$B$77:$E$83,4,0),"")</f>
        <v>2</v>
      </c>
      <c r="AR95" s="78" t="str">
        <f>IF($AQ95="","",IF($AQ95=1,"Muy Baja",IF($AQ95=2,"Baja",IF($AQ95=3,"Media",IF($AQ95=4,"Alta",IF($AQ95=5,"Muy Alta","Muy Baja"))))))</f>
        <v>Baja</v>
      </c>
      <c r="AS95" s="78" t="str">
        <f>T95</f>
        <v>Catastrófico</v>
      </c>
      <c r="AT95" s="79"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80" t="s">
        <v>104</v>
      </c>
      <c r="AV95" s="41" t="s">
        <v>105</v>
      </c>
      <c r="AW95" s="33" t="s">
        <v>158</v>
      </c>
      <c r="AX95" s="35" t="s">
        <v>159</v>
      </c>
      <c r="AY95" s="35" t="s">
        <v>160</v>
      </c>
      <c r="AZ95" s="43" t="s">
        <v>125</v>
      </c>
      <c r="BA95" s="37" t="s">
        <v>108</v>
      </c>
      <c r="BB95" s="132" t="s">
        <v>109</v>
      </c>
      <c r="BC95" s="23" t="s">
        <v>91</v>
      </c>
      <c r="BD95" s="38" t="s">
        <v>461</v>
      </c>
      <c r="BE95" s="40" t="s">
        <v>539</v>
      </c>
      <c r="BF95" s="40" t="s">
        <v>540</v>
      </c>
      <c r="BG95" s="41" t="s">
        <v>171</v>
      </c>
      <c r="BH95" s="38" t="s">
        <v>126</v>
      </c>
      <c r="BI95" s="72" t="s">
        <v>541</v>
      </c>
      <c r="BJ95" s="42" t="s">
        <v>542</v>
      </c>
      <c r="BK95" s="109" t="s">
        <v>111</v>
      </c>
      <c r="BL95" s="109" t="s">
        <v>543</v>
      </c>
      <c r="BM95" s="109" t="s">
        <v>544</v>
      </c>
    </row>
    <row r="96" spans="1:65" ht="297" x14ac:dyDescent="0.3">
      <c r="A96" s="141"/>
      <c r="B96" s="138" t="s">
        <v>528</v>
      </c>
      <c r="C96" s="117"/>
      <c r="D96" s="117"/>
      <c r="E96" s="138" t="s">
        <v>506</v>
      </c>
      <c r="F96" s="138" t="s">
        <v>529</v>
      </c>
      <c r="G96" s="119"/>
      <c r="H96" s="102"/>
      <c r="I96" s="104"/>
      <c r="J96" s="105"/>
      <c r="K96" s="23" t="s">
        <v>113</v>
      </c>
      <c r="L96" s="24" t="s">
        <v>545</v>
      </c>
      <c r="M96" s="136"/>
      <c r="N96" s="105"/>
      <c r="O96" s="100"/>
      <c r="P96" s="94"/>
      <c r="Q96" s="96"/>
      <c r="R96" s="128"/>
      <c r="S96" s="99"/>
      <c r="T96" s="100"/>
      <c r="U96" s="98"/>
      <c r="V96" s="85"/>
      <c r="W96" s="23" t="s">
        <v>115</v>
      </c>
      <c r="X96" s="25" t="s">
        <v>546</v>
      </c>
      <c r="Y96" s="26" t="s">
        <v>547</v>
      </c>
      <c r="Z96" s="26" t="s">
        <v>537</v>
      </c>
      <c r="AA96" s="26" t="s">
        <v>538</v>
      </c>
      <c r="AB96" s="27" t="s">
        <v>96</v>
      </c>
      <c r="AC96" s="27" t="s">
        <v>97</v>
      </c>
      <c r="AD96" s="28" t="s">
        <v>98</v>
      </c>
      <c r="AE96" s="28" t="s">
        <v>156</v>
      </c>
      <c r="AF96" s="28" t="s">
        <v>100</v>
      </c>
      <c r="AG96" s="29" t="s">
        <v>98</v>
      </c>
      <c r="AH96" s="28" t="s">
        <v>101</v>
      </c>
      <c r="AI96" s="30">
        <f t="shared" si="5"/>
        <v>95</v>
      </c>
      <c r="AJ96" s="30" t="str">
        <f t="shared" si="3"/>
        <v>Moderado</v>
      </c>
      <c r="AK96" s="28" t="s">
        <v>102</v>
      </c>
      <c r="AL96" s="30" t="str">
        <f>IFERROR(VLOOKUP(AJ96&amp;AK96,[2]Tabla_Controles!$B$56:$G$65,5,FALSE),"")</f>
        <v>Moderado</v>
      </c>
      <c r="AM96" s="31">
        <f t="shared" si="4"/>
        <v>50</v>
      </c>
      <c r="AN96" s="122"/>
      <c r="AO96" s="88"/>
      <c r="AP96" s="125"/>
      <c r="AQ96" s="92"/>
      <c r="AR96" s="78"/>
      <c r="AS96" s="78"/>
      <c r="AT96" s="79"/>
      <c r="AU96" s="80"/>
      <c r="AV96" s="41" t="s">
        <v>121</v>
      </c>
      <c r="AW96" s="49" t="s">
        <v>172</v>
      </c>
      <c r="AX96" s="34" t="s">
        <v>173</v>
      </c>
      <c r="AY96" s="34" t="s">
        <v>95</v>
      </c>
      <c r="AZ96" s="50">
        <v>44742</v>
      </c>
      <c r="BA96" s="50">
        <v>44757</v>
      </c>
      <c r="BB96" s="133"/>
      <c r="BC96" s="23" t="s">
        <v>115</v>
      </c>
      <c r="BD96" s="38" t="s">
        <v>461</v>
      </c>
      <c r="BE96" s="40" t="s">
        <v>548</v>
      </c>
      <c r="BF96" s="40" t="s">
        <v>549</v>
      </c>
      <c r="BG96" s="41" t="s">
        <v>182</v>
      </c>
      <c r="BH96" s="38"/>
      <c r="BI96" s="73" t="s">
        <v>550</v>
      </c>
      <c r="BJ96" s="42"/>
      <c r="BK96" s="110"/>
      <c r="BL96" s="76"/>
      <c r="BM96" s="76"/>
    </row>
    <row r="97" spans="1:65" ht="30" hidden="1" customHeight="1" x14ac:dyDescent="0.3">
      <c r="A97" s="141"/>
      <c r="B97" s="138" t="s">
        <v>528</v>
      </c>
      <c r="C97" s="117"/>
      <c r="D97" s="117"/>
      <c r="E97" s="138" t="s">
        <v>506</v>
      </c>
      <c r="F97" s="138" t="s">
        <v>529</v>
      </c>
      <c r="G97" s="119"/>
      <c r="H97" s="102"/>
      <c r="I97" s="104"/>
      <c r="J97" s="105"/>
      <c r="K97" s="23" t="s">
        <v>131</v>
      </c>
      <c r="L97" s="24"/>
      <c r="M97" s="136"/>
      <c r="N97" s="105"/>
      <c r="O97" s="100"/>
      <c r="P97" s="94"/>
      <c r="Q97" s="96"/>
      <c r="R97" s="128"/>
      <c r="S97" s="99"/>
      <c r="T97" s="100"/>
      <c r="U97" s="98"/>
      <c r="V97" s="85"/>
      <c r="W97" s="23" t="s">
        <v>133</v>
      </c>
      <c r="X97" s="25"/>
      <c r="Y97" s="26"/>
      <c r="Z97" s="26"/>
      <c r="AA97" s="26"/>
      <c r="AB97" s="27"/>
      <c r="AC97" s="27"/>
      <c r="AD97" s="28"/>
      <c r="AE97" s="28"/>
      <c r="AF97" s="28"/>
      <c r="AG97" s="29"/>
      <c r="AH97" s="28"/>
      <c r="AI97" s="30" t="str">
        <f t="shared" si="5"/>
        <v/>
      </c>
      <c r="AJ97" s="30" t="str">
        <f t="shared" si="3"/>
        <v/>
      </c>
      <c r="AK97" s="28"/>
      <c r="AL97" s="30" t="str">
        <f>IFERROR(VLOOKUP(AJ97&amp;AK97,[2]Tabla_Controles!$B$56:$G$65,5,FALSE),"")</f>
        <v/>
      </c>
      <c r="AM97" s="31" t="str">
        <f t="shared" si="4"/>
        <v/>
      </c>
      <c r="AN97" s="122"/>
      <c r="AO97" s="88"/>
      <c r="AP97" s="125"/>
      <c r="AQ97" s="92"/>
      <c r="AR97" s="78"/>
      <c r="AS97" s="78"/>
      <c r="AT97" s="79"/>
      <c r="AU97" s="80"/>
      <c r="AV97" s="41" t="s">
        <v>137</v>
      </c>
      <c r="AW97" s="49"/>
      <c r="AX97" s="49"/>
      <c r="AY97" s="49"/>
      <c r="AZ97" s="52"/>
      <c r="BA97" s="52"/>
      <c r="BB97" s="133"/>
      <c r="BC97" s="23" t="s">
        <v>133</v>
      </c>
      <c r="BD97" s="38"/>
      <c r="BE97" s="40"/>
      <c r="BF97" s="40"/>
      <c r="BG97" s="41" t="s">
        <v>105</v>
      </c>
      <c r="BH97" s="38"/>
      <c r="BI97" s="42"/>
      <c r="BJ97" s="42"/>
      <c r="BK97" s="110"/>
      <c r="BL97" s="76"/>
      <c r="BM97" s="76"/>
    </row>
    <row r="98" spans="1:65" ht="30" hidden="1" customHeight="1" x14ac:dyDescent="0.3">
      <c r="A98" s="141"/>
      <c r="B98" s="138" t="s">
        <v>528</v>
      </c>
      <c r="C98" s="117"/>
      <c r="D98" s="117"/>
      <c r="E98" s="138" t="s">
        <v>506</v>
      </c>
      <c r="F98" s="138" t="s">
        <v>529</v>
      </c>
      <c r="G98" s="119"/>
      <c r="H98" s="102"/>
      <c r="I98" s="104"/>
      <c r="J98" s="105"/>
      <c r="K98" s="23" t="s">
        <v>140</v>
      </c>
      <c r="L98" s="24"/>
      <c r="M98" s="136"/>
      <c r="N98" s="105"/>
      <c r="O98" s="100"/>
      <c r="P98" s="94"/>
      <c r="Q98" s="96"/>
      <c r="R98" s="128"/>
      <c r="S98" s="99"/>
      <c r="T98" s="100"/>
      <c r="U98" s="98"/>
      <c r="V98" s="85"/>
      <c r="W98" s="23" t="s">
        <v>142</v>
      </c>
      <c r="X98" s="25"/>
      <c r="Y98" s="26"/>
      <c r="Z98" s="26"/>
      <c r="AA98" s="26"/>
      <c r="AB98" s="27"/>
      <c r="AC98" s="27"/>
      <c r="AD98" s="28"/>
      <c r="AE98" s="28"/>
      <c r="AF98" s="28"/>
      <c r="AG98" s="29"/>
      <c r="AH98" s="28"/>
      <c r="AI98" s="30" t="str">
        <f t="shared" si="5"/>
        <v/>
      </c>
      <c r="AJ98" s="30" t="str">
        <f t="shared" si="3"/>
        <v/>
      </c>
      <c r="AK98" s="28"/>
      <c r="AL98" s="30" t="str">
        <f>IFERROR(VLOOKUP(AJ98&amp;AK98,[2]Tabla_Controles!$B$56:$G$65,5,FALSE),"")</f>
        <v/>
      </c>
      <c r="AM98" s="31" t="str">
        <f t="shared" si="4"/>
        <v/>
      </c>
      <c r="AN98" s="122"/>
      <c r="AO98" s="88"/>
      <c r="AP98" s="125"/>
      <c r="AQ98" s="92"/>
      <c r="AR98" s="78"/>
      <c r="AS98" s="78"/>
      <c r="AT98" s="79"/>
      <c r="AU98" s="80"/>
      <c r="AV98" s="41" t="s">
        <v>147</v>
      </c>
      <c r="AW98" s="49"/>
      <c r="AX98" s="49"/>
      <c r="AY98" s="49"/>
      <c r="AZ98" s="52"/>
      <c r="BA98" s="52"/>
      <c r="BB98" s="133"/>
      <c r="BC98" s="23" t="s">
        <v>142</v>
      </c>
      <c r="BD98" s="38"/>
      <c r="BE98" s="40"/>
      <c r="BF98" s="40"/>
      <c r="BG98" s="41" t="s">
        <v>121</v>
      </c>
      <c r="BH98" s="38"/>
      <c r="BI98" s="42"/>
      <c r="BJ98" s="42"/>
      <c r="BK98" s="110"/>
      <c r="BL98" s="76"/>
      <c r="BM98" s="76"/>
    </row>
    <row r="99" spans="1:65" ht="30" hidden="1" customHeight="1" x14ac:dyDescent="0.3">
      <c r="A99" s="141"/>
      <c r="B99" s="138" t="s">
        <v>528</v>
      </c>
      <c r="C99" s="117"/>
      <c r="D99" s="117"/>
      <c r="E99" s="138" t="s">
        <v>506</v>
      </c>
      <c r="F99" s="138" t="s">
        <v>529</v>
      </c>
      <c r="G99" s="119"/>
      <c r="H99" s="102"/>
      <c r="I99" s="104"/>
      <c r="J99" s="105"/>
      <c r="K99" s="23" t="s">
        <v>150</v>
      </c>
      <c r="L99" s="24"/>
      <c r="M99" s="136"/>
      <c r="N99" s="105"/>
      <c r="O99" s="100"/>
      <c r="P99" s="94"/>
      <c r="Q99" s="96"/>
      <c r="R99" s="128"/>
      <c r="S99" s="99"/>
      <c r="T99" s="100"/>
      <c r="U99" s="98"/>
      <c r="V99" s="85"/>
      <c r="W99" s="23" t="s">
        <v>152</v>
      </c>
      <c r="X99" s="25"/>
      <c r="Y99" s="26"/>
      <c r="Z99" s="26"/>
      <c r="AA99" s="26"/>
      <c r="AB99" s="27"/>
      <c r="AC99" s="27"/>
      <c r="AD99" s="28"/>
      <c r="AE99" s="28"/>
      <c r="AF99" s="28"/>
      <c r="AG99" s="29"/>
      <c r="AH99" s="28"/>
      <c r="AI99" s="30" t="str">
        <f t="shared" si="5"/>
        <v/>
      </c>
      <c r="AJ99" s="30" t="str">
        <f t="shared" si="3"/>
        <v/>
      </c>
      <c r="AK99" s="28"/>
      <c r="AL99" s="30" t="str">
        <f>IFERROR(VLOOKUP(AJ99&amp;AK99,[2]Tabla_Controles!$B$56:$G$65,5,FALSE),"")</f>
        <v/>
      </c>
      <c r="AM99" s="31" t="str">
        <f t="shared" si="4"/>
        <v/>
      </c>
      <c r="AN99" s="122"/>
      <c r="AO99" s="88"/>
      <c r="AP99" s="125"/>
      <c r="AQ99" s="92"/>
      <c r="AR99" s="78"/>
      <c r="AS99" s="78"/>
      <c r="AT99" s="79"/>
      <c r="AU99" s="80"/>
      <c r="AV99" s="41" t="s">
        <v>157</v>
      </c>
      <c r="AW99" s="49"/>
      <c r="AX99" s="49"/>
      <c r="AY99" s="49"/>
      <c r="AZ99" s="52"/>
      <c r="BA99" s="52"/>
      <c r="BB99" s="133"/>
      <c r="BC99" s="23" t="s">
        <v>152</v>
      </c>
      <c r="BD99" s="38"/>
      <c r="BE99" s="40"/>
      <c r="BF99" s="40"/>
      <c r="BG99" s="41" t="s">
        <v>137</v>
      </c>
      <c r="BH99" s="38"/>
      <c r="BI99" s="42"/>
      <c r="BJ99" s="42"/>
      <c r="BK99" s="110"/>
      <c r="BL99" s="76"/>
      <c r="BM99" s="76"/>
    </row>
    <row r="100" spans="1:65" ht="30" hidden="1" customHeight="1" x14ac:dyDescent="0.3">
      <c r="A100" s="141"/>
      <c r="B100" s="138" t="s">
        <v>528</v>
      </c>
      <c r="C100" s="117"/>
      <c r="D100" s="117"/>
      <c r="E100" s="138" t="s">
        <v>506</v>
      </c>
      <c r="F100" s="138" t="s">
        <v>529</v>
      </c>
      <c r="G100" s="119"/>
      <c r="H100" s="102"/>
      <c r="I100" s="104"/>
      <c r="J100" s="105"/>
      <c r="K100" s="23" t="s">
        <v>165</v>
      </c>
      <c r="L100" s="24"/>
      <c r="M100" s="136"/>
      <c r="N100" s="105"/>
      <c r="O100" s="100"/>
      <c r="P100" s="94"/>
      <c r="Q100" s="96"/>
      <c r="R100" s="128"/>
      <c r="S100" s="99"/>
      <c r="T100" s="100"/>
      <c r="U100" s="98"/>
      <c r="V100" s="85"/>
      <c r="W100" s="23" t="s">
        <v>167</v>
      </c>
      <c r="X100" s="25"/>
      <c r="Y100" s="26"/>
      <c r="Z100" s="26"/>
      <c r="AA100" s="26"/>
      <c r="AB100" s="27"/>
      <c r="AC100" s="27"/>
      <c r="AD100" s="28"/>
      <c r="AE100" s="28"/>
      <c r="AF100" s="28"/>
      <c r="AG100" s="29"/>
      <c r="AH100" s="28"/>
      <c r="AI100" s="30" t="str">
        <f t="shared" si="5"/>
        <v/>
      </c>
      <c r="AJ100" s="30" t="str">
        <f t="shared" si="3"/>
        <v/>
      </c>
      <c r="AK100" s="28"/>
      <c r="AL100" s="30" t="str">
        <f>IFERROR(VLOOKUP(AJ100&amp;AK100,[2]Tabla_Controles!$B$56:$G$65,5,FALSE),"")</f>
        <v/>
      </c>
      <c r="AM100" s="31" t="str">
        <f t="shared" si="4"/>
        <v/>
      </c>
      <c r="AN100" s="122"/>
      <c r="AO100" s="88"/>
      <c r="AP100" s="125"/>
      <c r="AQ100" s="92"/>
      <c r="AR100" s="78"/>
      <c r="AS100" s="78"/>
      <c r="AT100" s="79"/>
      <c r="AU100" s="80"/>
      <c r="AV100" s="41" t="s">
        <v>171</v>
      </c>
      <c r="AW100" s="49"/>
      <c r="AX100" s="49"/>
      <c r="AY100" s="49"/>
      <c r="AZ100" s="52"/>
      <c r="BA100" s="52"/>
      <c r="BB100" s="133"/>
      <c r="BC100" s="23" t="s">
        <v>167</v>
      </c>
      <c r="BD100" s="38"/>
      <c r="BE100" s="40"/>
      <c r="BF100" s="40"/>
      <c r="BG100" s="41" t="s">
        <v>147</v>
      </c>
      <c r="BH100" s="38"/>
      <c r="BI100" s="42"/>
      <c r="BJ100" s="42"/>
      <c r="BK100" s="110"/>
      <c r="BL100" s="76"/>
      <c r="BM100" s="76"/>
    </row>
    <row r="101" spans="1:65" ht="30" hidden="1" customHeight="1" x14ac:dyDescent="0.3">
      <c r="A101" s="141"/>
      <c r="B101" s="138" t="s">
        <v>528</v>
      </c>
      <c r="C101" s="117"/>
      <c r="D101" s="117"/>
      <c r="E101" s="138" t="s">
        <v>506</v>
      </c>
      <c r="F101" s="138" t="s">
        <v>529</v>
      </c>
      <c r="G101" s="120"/>
      <c r="H101" s="103"/>
      <c r="I101" s="104"/>
      <c r="J101" s="105"/>
      <c r="K101" s="23" t="s">
        <v>175</v>
      </c>
      <c r="L101" s="24"/>
      <c r="M101" s="137"/>
      <c r="N101" s="105"/>
      <c r="O101" s="100"/>
      <c r="P101" s="94"/>
      <c r="Q101" s="97"/>
      <c r="R101" s="129"/>
      <c r="S101" s="99"/>
      <c r="T101" s="100"/>
      <c r="U101" s="98"/>
      <c r="V101" s="85"/>
      <c r="W101" s="23" t="s">
        <v>177</v>
      </c>
      <c r="X101" s="25"/>
      <c r="Y101" s="26"/>
      <c r="Z101" s="26"/>
      <c r="AA101" s="26"/>
      <c r="AB101" s="27"/>
      <c r="AC101" s="27"/>
      <c r="AD101" s="28"/>
      <c r="AE101" s="28"/>
      <c r="AF101" s="28"/>
      <c r="AG101" s="29"/>
      <c r="AH101" s="28"/>
      <c r="AI101" s="30" t="str">
        <f t="shared" si="5"/>
        <v/>
      </c>
      <c r="AJ101" s="30" t="str">
        <f t="shared" si="3"/>
        <v/>
      </c>
      <c r="AK101" s="28"/>
      <c r="AL101" s="30" t="str">
        <f>IFERROR(VLOOKUP(AJ101&amp;AK101,[2]Tabla_Controles!$B$56:$G$65,5,FALSE),"")</f>
        <v/>
      </c>
      <c r="AM101" s="31" t="str">
        <f t="shared" si="4"/>
        <v/>
      </c>
      <c r="AN101" s="123"/>
      <c r="AO101" s="89"/>
      <c r="AP101" s="126"/>
      <c r="AQ101" s="93"/>
      <c r="AR101" s="78"/>
      <c r="AS101" s="78"/>
      <c r="AT101" s="79"/>
      <c r="AU101" s="80"/>
      <c r="AV101" s="41" t="s">
        <v>182</v>
      </c>
      <c r="AW101" s="49"/>
      <c r="AX101" s="49"/>
      <c r="AY101" s="49"/>
      <c r="AZ101" s="52"/>
      <c r="BA101" s="52"/>
      <c r="BB101" s="134"/>
      <c r="BC101" s="23" t="s">
        <v>177</v>
      </c>
      <c r="BD101" s="38"/>
      <c r="BE101" s="40"/>
      <c r="BF101" s="40"/>
      <c r="BG101" s="41" t="s">
        <v>157</v>
      </c>
      <c r="BH101" s="38"/>
      <c r="BI101" s="42"/>
      <c r="BJ101" s="42"/>
      <c r="BK101" s="111"/>
      <c r="BL101" s="77"/>
      <c r="BM101" s="77"/>
    </row>
    <row r="102" spans="1:65" ht="102" customHeight="1" x14ac:dyDescent="0.3">
      <c r="A102" s="130" t="str">
        <f>C102&amp;COUNTIF($C$10:C102,C102)</f>
        <v>Corrupción14</v>
      </c>
      <c r="B102" s="138" t="s">
        <v>551</v>
      </c>
      <c r="C102" s="117" t="s">
        <v>79</v>
      </c>
      <c r="D102" s="117" t="s">
        <v>552</v>
      </c>
      <c r="E102" s="138" t="s">
        <v>506</v>
      </c>
      <c r="F102" s="138" t="s">
        <v>529</v>
      </c>
      <c r="G102" s="118" t="s">
        <v>530</v>
      </c>
      <c r="H102" s="101" t="s">
        <v>553</v>
      </c>
      <c r="I102" s="104" t="str">
        <f>"Posibilidad de recibir o solicitar cualquier dádiva o beneficio a nombre propio o de terceros, con el fin de "&amp;J102</f>
        <v>Posibilidad de recibir o solicitar cualquier dádiva o beneficio a nombre propio o de terceros, con el fin de alterar la valoración de los avalúos de los bienes administrados por SAE.</v>
      </c>
      <c r="J102" s="105" t="s">
        <v>554</v>
      </c>
      <c r="K102" s="23" t="s">
        <v>86</v>
      </c>
      <c r="L102" s="24" t="s">
        <v>555</v>
      </c>
      <c r="M102" s="135" t="s">
        <v>556</v>
      </c>
      <c r="N102" s="105" t="s">
        <v>89</v>
      </c>
      <c r="O102" s="100" t="str">
        <f>IF(N102="","",IF(OR($N102=[2]Tabla_Probabilidad!$D$20,$N102=[2]Tabla_Probabilidad!$J$20),"Muy Baja",IF(OR($N102=[2]Tabla_Probabilidad!$E$20,$N102=[2]Tabla_Probabilidad!$K$20),"Baja",IF(OR($N102=[2]Tabla_Probabilidad!$F$20,$N102=[2]Tabla_Probabilidad!$L$20),"Media",IF(OR($N102=[2]Tabla_Probabilidad!$G$20,$N102=[2]Tabla_Probabilidad!$M$20),"Alta",IF(OR($N102=[2]Tabla_Probabilidad!$H$20,$N102=[2]Tabla_Probabilidad!$N$20),"Muy Alta"))))))</f>
        <v>Media</v>
      </c>
      <c r="P102" s="94">
        <f>IF(O102="Muy Baja",1,IF(O102="Baja",2,IF(O102="Media",3,IF(O102="Alta",4,IF(O102="Muy Alta",5,"")))))</f>
        <v>3</v>
      </c>
      <c r="Q102" s="95" t="str">
        <f>IFERROR(IF($C102="Corrupción",HYPERLINK("#"&amp;"Impacto_Riesgos!C"&amp;MATCH($B102,[2]Impacto_Riesgos!$B$10:$B$138,0)+9,"Calcula el impacto aquí"),"")," ")</f>
        <v>Calcula el impacto aquí</v>
      </c>
      <c r="R102" s="127">
        <f>IFERROR(VLOOKUP(A102,[2]Impacto_Riesgos!$A$8:$W$138,23,),"NA")</f>
        <v>16</v>
      </c>
      <c r="S102" s="99" t="s">
        <v>90</v>
      </c>
      <c r="T102" s="100" t="str">
        <f>IF($S102='[2]Tabla Impacto'!$F$10,"Moderado",IF($S102='[2]Tabla Impacto'!$G$10,"Mayor",IF($S102='[2]Tabla Impacto'!$H$10,"Catastrófico","")))</f>
        <v>Catastrófico</v>
      </c>
      <c r="U102" s="98">
        <f>IF(T102="Leve",1,IF(T102="Menor",2,IF(T102="Moderado",3,IF(T102="Mayor",4,IF(T102="Catastrófico",5,"")))))</f>
        <v>5</v>
      </c>
      <c r="V102" s="85"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23" t="s">
        <v>91</v>
      </c>
      <c r="X102" s="25" t="s">
        <v>557</v>
      </c>
      <c r="Y102" s="26" t="s">
        <v>558</v>
      </c>
      <c r="Z102" s="26" t="s">
        <v>559</v>
      </c>
      <c r="AA102" s="26" t="s">
        <v>560</v>
      </c>
      <c r="AB102" s="27" t="s">
        <v>96</v>
      </c>
      <c r="AC102" s="27" t="s">
        <v>97</v>
      </c>
      <c r="AD102" s="28" t="s">
        <v>98</v>
      </c>
      <c r="AE102" s="28" t="s">
        <v>99</v>
      </c>
      <c r="AF102" s="28" t="s">
        <v>100</v>
      </c>
      <c r="AG102" s="29" t="s">
        <v>98</v>
      </c>
      <c r="AH102" s="28" t="s">
        <v>101</v>
      </c>
      <c r="AI102" s="30">
        <f t="shared" si="5"/>
        <v>100</v>
      </c>
      <c r="AJ102" s="30" t="str">
        <f t="shared" si="3"/>
        <v>Fuerte</v>
      </c>
      <c r="AK102" s="28" t="s">
        <v>102</v>
      </c>
      <c r="AL102" s="30" t="str">
        <f>IFERROR(VLOOKUP(AJ102&amp;AK102,[2]Tabla_Controles!$B$56:$G$65,5,FALSE),"")</f>
        <v>Fuerte</v>
      </c>
      <c r="AM102" s="31">
        <f t="shared" si="4"/>
        <v>100</v>
      </c>
      <c r="AN102" s="121">
        <f>IFERROR(AVERAGE(AM102:AM108),"")</f>
        <v>80</v>
      </c>
      <c r="AO102" s="87" t="str">
        <f>IF($AN102=100,"Fuerte",IF($AN102&lt;100,"Moderado",IF($AN102&lt;50,"Débil",IF($AN102=0,"",""))))</f>
        <v>Moderado</v>
      </c>
      <c r="AP102" s="124" t="s">
        <v>103</v>
      </c>
      <c r="AQ102" s="91">
        <f>IFERROR(P102-VLOOKUP(AO102&amp;AP102,[2]Tabla_Controles!$B$77:$E$83,4,0),"")</f>
        <v>2</v>
      </c>
      <c r="AR102" s="78" t="str">
        <f>IF($AQ102="","",IF($AQ102=1,"Muy Baja",IF($AQ102=2,"Baja",IF($AQ102=3,"Media",IF($AQ102=4,"Alta",IF($AQ102=5,"Muy Alta","Muy Baja"))))))</f>
        <v>Baja</v>
      </c>
      <c r="AS102" s="78" t="str">
        <f>T102</f>
        <v>Catastrófico</v>
      </c>
      <c r="AT102" s="79"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80" t="s">
        <v>104</v>
      </c>
      <c r="AV102" s="41" t="s">
        <v>105</v>
      </c>
      <c r="AW102" s="33" t="s">
        <v>287</v>
      </c>
      <c r="AX102" s="34" t="s">
        <v>173</v>
      </c>
      <c r="AY102" s="35" t="s">
        <v>204</v>
      </c>
      <c r="AZ102" s="36">
        <v>44824</v>
      </c>
      <c r="BA102" s="36">
        <v>44849</v>
      </c>
      <c r="BB102" s="132" t="s">
        <v>109</v>
      </c>
      <c r="BC102" s="23" t="s">
        <v>91</v>
      </c>
      <c r="BD102" s="38" t="s">
        <v>461</v>
      </c>
      <c r="BE102" s="39" t="s">
        <v>561</v>
      </c>
      <c r="BF102" s="42" t="s">
        <v>562</v>
      </c>
      <c r="BG102" s="41" t="s">
        <v>171</v>
      </c>
      <c r="BH102" s="38"/>
      <c r="BI102" s="42" t="s">
        <v>206</v>
      </c>
      <c r="BJ102" s="42"/>
      <c r="BK102" s="109" t="s">
        <v>111</v>
      </c>
      <c r="BL102" s="109" t="s">
        <v>563</v>
      </c>
      <c r="BM102" s="109" t="s">
        <v>564</v>
      </c>
    </row>
    <row r="103" spans="1:65" ht="409.5" x14ac:dyDescent="0.3">
      <c r="A103" s="130"/>
      <c r="B103" s="138" t="s">
        <v>551</v>
      </c>
      <c r="C103" s="117"/>
      <c r="D103" s="117"/>
      <c r="E103" s="138" t="s">
        <v>506</v>
      </c>
      <c r="F103" s="138" t="s">
        <v>529</v>
      </c>
      <c r="G103" s="119"/>
      <c r="H103" s="102"/>
      <c r="I103" s="104"/>
      <c r="J103" s="105"/>
      <c r="K103" s="23" t="s">
        <v>113</v>
      </c>
      <c r="L103" s="24" t="s">
        <v>565</v>
      </c>
      <c r="M103" s="136"/>
      <c r="N103" s="105"/>
      <c r="O103" s="100"/>
      <c r="P103" s="94"/>
      <c r="Q103" s="96"/>
      <c r="R103" s="128"/>
      <c r="S103" s="99"/>
      <c r="T103" s="100"/>
      <c r="U103" s="98"/>
      <c r="V103" s="85"/>
      <c r="W103" s="23" t="s">
        <v>115</v>
      </c>
      <c r="X103" s="25" t="s">
        <v>523</v>
      </c>
      <c r="Y103" s="26" t="s">
        <v>524</v>
      </c>
      <c r="Z103" s="26" t="s">
        <v>525</v>
      </c>
      <c r="AA103" s="26" t="s">
        <v>481</v>
      </c>
      <c r="AB103" s="27" t="s">
        <v>96</v>
      </c>
      <c r="AC103" s="27" t="s">
        <v>97</v>
      </c>
      <c r="AD103" s="28" t="s">
        <v>98</v>
      </c>
      <c r="AE103" s="28" t="s">
        <v>99</v>
      </c>
      <c r="AF103" s="28" t="s">
        <v>100</v>
      </c>
      <c r="AG103" s="29" t="s">
        <v>98</v>
      </c>
      <c r="AH103" s="28" t="s">
        <v>101</v>
      </c>
      <c r="AI103" s="30">
        <f t="shared" si="5"/>
        <v>100</v>
      </c>
      <c r="AJ103" s="30" t="str">
        <f t="shared" si="3"/>
        <v>Fuerte</v>
      </c>
      <c r="AK103" s="28" t="s">
        <v>102</v>
      </c>
      <c r="AL103" s="30" t="str">
        <f>IFERROR(VLOOKUP(AJ103&amp;AK103,[2]Tabla_Controles!$B$56:$G$65,5,FALSE),"")</f>
        <v>Fuerte</v>
      </c>
      <c r="AM103" s="31">
        <f t="shared" si="4"/>
        <v>100</v>
      </c>
      <c r="AN103" s="122"/>
      <c r="AO103" s="88"/>
      <c r="AP103" s="125"/>
      <c r="AQ103" s="92"/>
      <c r="AR103" s="78"/>
      <c r="AS103" s="78"/>
      <c r="AT103" s="79"/>
      <c r="AU103" s="80"/>
      <c r="AV103" s="41" t="s">
        <v>121</v>
      </c>
      <c r="AW103" s="33" t="s">
        <v>158</v>
      </c>
      <c r="AX103" s="35" t="s">
        <v>159</v>
      </c>
      <c r="AY103" s="35" t="s">
        <v>160</v>
      </c>
      <c r="AZ103" s="43" t="s">
        <v>125</v>
      </c>
      <c r="BA103" s="37" t="s">
        <v>108</v>
      </c>
      <c r="BB103" s="133"/>
      <c r="BC103" s="23" t="s">
        <v>115</v>
      </c>
      <c r="BD103" s="38" t="s">
        <v>126</v>
      </c>
      <c r="BE103" s="40" t="s">
        <v>566</v>
      </c>
      <c r="BF103" s="40" t="s">
        <v>567</v>
      </c>
      <c r="BG103" s="41" t="s">
        <v>182</v>
      </c>
      <c r="BH103" s="38" t="s">
        <v>126</v>
      </c>
      <c r="BI103" s="42" t="s">
        <v>568</v>
      </c>
      <c r="BJ103" s="42" t="s">
        <v>569</v>
      </c>
      <c r="BK103" s="110"/>
      <c r="BL103" s="76"/>
      <c r="BM103" s="76"/>
    </row>
    <row r="104" spans="1:65" ht="231" x14ac:dyDescent="0.3">
      <c r="A104" s="130"/>
      <c r="B104" s="138" t="s">
        <v>551</v>
      </c>
      <c r="C104" s="117"/>
      <c r="D104" s="117"/>
      <c r="E104" s="138" t="s">
        <v>506</v>
      </c>
      <c r="F104" s="138" t="s">
        <v>529</v>
      </c>
      <c r="G104" s="119"/>
      <c r="H104" s="102"/>
      <c r="I104" s="104"/>
      <c r="J104" s="105"/>
      <c r="K104" s="23" t="s">
        <v>131</v>
      </c>
      <c r="L104" s="24" t="s">
        <v>570</v>
      </c>
      <c r="M104" s="136"/>
      <c r="N104" s="105"/>
      <c r="O104" s="100"/>
      <c r="P104" s="94"/>
      <c r="Q104" s="96"/>
      <c r="R104" s="128"/>
      <c r="S104" s="99"/>
      <c r="T104" s="100"/>
      <c r="U104" s="98"/>
      <c r="V104" s="85"/>
      <c r="W104" s="23" t="s">
        <v>133</v>
      </c>
      <c r="X104" s="25" t="s">
        <v>571</v>
      </c>
      <c r="Y104" s="26" t="s">
        <v>572</v>
      </c>
      <c r="Z104" s="26" t="s">
        <v>573</v>
      </c>
      <c r="AA104" s="26" t="s">
        <v>574</v>
      </c>
      <c r="AB104" s="27" t="s">
        <v>96</v>
      </c>
      <c r="AC104" s="27" t="s">
        <v>97</v>
      </c>
      <c r="AD104" s="28" t="s">
        <v>98</v>
      </c>
      <c r="AE104" s="28" t="s">
        <v>99</v>
      </c>
      <c r="AF104" s="28" t="s">
        <v>100</v>
      </c>
      <c r="AG104" s="29" t="s">
        <v>98</v>
      </c>
      <c r="AH104" s="28" t="s">
        <v>101</v>
      </c>
      <c r="AI104" s="30">
        <f t="shared" si="5"/>
        <v>100</v>
      </c>
      <c r="AJ104" s="30" t="str">
        <f t="shared" si="3"/>
        <v>Fuerte</v>
      </c>
      <c r="AK104" s="28" t="s">
        <v>102</v>
      </c>
      <c r="AL104" s="30" t="str">
        <f>IFERROR(VLOOKUP(AJ104&amp;AK104,[2]Tabla_Controles!$B$56:$G$65,5,FALSE),"")</f>
        <v>Fuerte</v>
      </c>
      <c r="AM104" s="31">
        <f t="shared" si="4"/>
        <v>100</v>
      </c>
      <c r="AN104" s="122"/>
      <c r="AO104" s="88"/>
      <c r="AP104" s="125"/>
      <c r="AQ104" s="92"/>
      <c r="AR104" s="78"/>
      <c r="AS104" s="78"/>
      <c r="AT104" s="79"/>
      <c r="AU104" s="80"/>
      <c r="AV104" s="41" t="s">
        <v>137</v>
      </c>
      <c r="AW104" s="49" t="s">
        <v>214</v>
      </c>
      <c r="AX104" s="49" t="s">
        <v>215</v>
      </c>
      <c r="AY104" s="49" t="s">
        <v>216</v>
      </c>
      <c r="AZ104" s="52" t="s">
        <v>125</v>
      </c>
      <c r="BA104" s="37" t="s">
        <v>108</v>
      </c>
      <c r="BB104" s="133"/>
      <c r="BC104" s="23" t="s">
        <v>133</v>
      </c>
      <c r="BD104" s="38" t="s">
        <v>126</v>
      </c>
      <c r="BE104" s="40" t="s">
        <v>575</v>
      </c>
      <c r="BF104" s="40" t="s">
        <v>576</v>
      </c>
      <c r="BG104" s="41" t="s">
        <v>105</v>
      </c>
      <c r="BH104" s="38"/>
      <c r="BI104" s="42" t="s">
        <v>232</v>
      </c>
      <c r="BJ104" s="42" t="s">
        <v>94</v>
      </c>
      <c r="BK104" s="110"/>
      <c r="BL104" s="76"/>
      <c r="BM104" s="76"/>
    </row>
    <row r="105" spans="1:65" ht="132" x14ac:dyDescent="0.3">
      <c r="A105" s="130"/>
      <c r="B105" s="138" t="s">
        <v>551</v>
      </c>
      <c r="C105" s="117"/>
      <c r="D105" s="117"/>
      <c r="E105" s="138" t="s">
        <v>506</v>
      </c>
      <c r="F105" s="138" t="s">
        <v>529</v>
      </c>
      <c r="G105" s="119"/>
      <c r="H105" s="102"/>
      <c r="I105" s="104"/>
      <c r="J105" s="105"/>
      <c r="K105" s="23" t="s">
        <v>140</v>
      </c>
      <c r="L105" s="24" t="s">
        <v>577</v>
      </c>
      <c r="M105" s="136"/>
      <c r="N105" s="105"/>
      <c r="O105" s="100"/>
      <c r="P105" s="94"/>
      <c r="Q105" s="96"/>
      <c r="R105" s="128"/>
      <c r="S105" s="99"/>
      <c r="T105" s="100"/>
      <c r="U105" s="98"/>
      <c r="V105" s="85"/>
      <c r="W105" s="23" t="s">
        <v>142</v>
      </c>
      <c r="X105" s="25" t="s">
        <v>578</v>
      </c>
      <c r="Y105" s="26" t="s">
        <v>579</v>
      </c>
      <c r="Z105" s="26" t="s">
        <v>580</v>
      </c>
      <c r="AA105" s="26" t="s">
        <v>560</v>
      </c>
      <c r="AB105" s="27" t="s">
        <v>96</v>
      </c>
      <c r="AC105" s="27" t="s">
        <v>97</v>
      </c>
      <c r="AD105" s="28" t="s">
        <v>98</v>
      </c>
      <c r="AE105" s="28" t="s">
        <v>156</v>
      </c>
      <c r="AF105" s="28" t="s">
        <v>100</v>
      </c>
      <c r="AG105" s="29" t="s">
        <v>98</v>
      </c>
      <c r="AH105" s="28" t="s">
        <v>101</v>
      </c>
      <c r="AI105" s="30">
        <f t="shared" si="5"/>
        <v>95</v>
      </c>
      <c r="AJ105" s="30" t="str">
        <f t="shared" si="3"/>
        <v>Moderado</v>
      </c>
      <c r="AK105" s="28" t="s">
        <v>102</v>
      </c>
      <c r="AL105" s="30" t="str">
        <f>IFERROR(VLOOKUP(AJ105&amp;AK105,[2]Tabla_Controles!$B$56:$G$65,5,FALSE),"")</f>
        <v>Moderado</v>
      </c>
      <c r="AM105" s="31">
        <f t="shared" si="4"/>
        <v>50</v>
      </c>
      <c r="AN105" s="122"/>
      <c r="AO105" s="88"/>
      <c r="AP105" s="125"/>
      <c r="AQ105" s="92"/>
      <c r="AR105" s="78"/>
      <c r="AS105" s="78"/>
      <c r="AT105" s="79"/>
      <c r="AU105" s="80"/>
      <c r="AV105" s="41" t="s">
        <v>147</v>
      </c>
      <c r="AW105" s="49" t="s">
        <v>94</v>
      </c>
      <c r="AX105" s="49" t="s">
        <v>94</v>
      </c>
      <c r="AY105" s="49" t="s">
        <v>94</v>
      </c>
      <c r="AZ105" s="49" t="s">
        <v>94</v>
      </c>
      <c r="BA105" s="49" t="s">
        <v>94</v>
      </c>
      <c r="BB105" s="133"/>
      <c r="BC105" s="23" t="s">
        <v>142</v>
      </c>
      <c r="BD105" s="38" t="s">
        <v>464</v>
      </c>
      <c r="BE105" s="40" t="s">
        <v>581</v>
      </c>
      <c r="BF105" s="40" t="s">
        <v>582</v>
      </c>
      <c r="BG105" s="41" t="s">
        <v>121</v>
      </c>
      <c r="BH105" s="38"/>
      <c r="BI105" s="42"/>
      <c r="BJ105" s="42"/>
      <c r="BK105" s="110"/>
      <c r="BL105" s="76"/>
      <c r="BM105" s="76"/>
    </row>
    <row r="106" spans="1:65" ht="148.5" x14ac:dyDescent="0.3">
      <c r="A106" s="130"/>
      <c r="B106" s="138" t="s">
        <v>551</v>
      </c>
      <c r="C106" s="117"/>
      <c r="D106" s="117"/>
      <c r="E106" s="138" t="s">
        <v>506</v>
      </c>
      <c r="F106" s="138" t="s">
        <v>529</v>
      </c>
      <c r="G106" s="119"/>
      <c r="H106" s="102"/>
      <c r="I106" s="104"/>
      <c r="J106" s="105"/>
      <c r="K106" s="23" t="s">
        <v>150</v>
      </c>
      <c r="L106" s="24" t="s">
        <v>583</v>
      </c>
      <c r="M106" s="136"/>
      <c r="N106" s="105"/>
      <c r="O106" s="100"/>
      <c r="P106" s="94"/>
      <c r="Q106" s="96"/>
      <c r="R106" s="128"/>
      <c r="S106" s="99"/>
      <c r="T106" s="100"/>
      <c r="U106" s="98"/>
      <c r="V106" s="85"/>
      <c r="W106" s="23" t="s">
        <v>152</v>
      </c>
      <c r="X106" s="25" t="s">
        <v>584</v>
      </c>
      <c r="Y106" s="26" t="s">
        <v>585</v>
      </c>
      <c r="Z106" s="26" t="s">
        <v>580</v>
      </c>
      <c r="AA106" s="26" t="s">
        <v>560</v>
      </c>
      <c r="AB106" s="27" t="s">
        <v>96</v>
      </c>
      <c r="AC106" s="27" t="s">
        <v>97</v>
      </c>
      <c r="AD106" s="28" t="s">
        <v>98</v>
      </c>
      <c r="AE106" s="28" t="s">
        <v>156</v>
      </c>
      <c r="AF106" s="28" t="s">
        <v>100</v>
      </c>
      <c r="AG106" s="29" t="s">
        <v>98</v>
      </c>
      <c r="AH106" s="28" t="s">
        <v>101</v>
      </c>
      <c r="AI106" s="30">
        <f t="shared" si="5"/>
        <v>95</v>
      </c>
      <c r="AJ106" s="30" t="str">
        <f t="shared" si="3"/>
        <v>Moderado</v>
      </c>
      <c r="AK106" s="28" t="s">
        <v>102</v>
      </c>
      <c r="AL106" s="30" t="str">
        <f>IFERROR(VLOOKUP(AJ106&amp;AK106,[2]Tabla_Controles!$B$56:$G$65,5,FALSE),"")</f>
        <v>Moderado</v>
      </c>
      <c r="AM106" s="31">
        <f t="shared" si="4"/>
        <v>50</v>
      </c>
      <c r="AN106" s="122"/>
      <c r="AO106" s="88"/>
      <c r="AP106" s="125"/>
      <c r="AQ106" s="92"/>
      <c r="AR106" s="78"/>
      <c r="AS106" s="78"/>
      <c r="AT106" s="79"/>
      <c r="AU106" s="80"/>
      <c r="AV106" s="41" t="s">
        <v>157</v>
      </c>
      <c r="AW106" s="49" t="s">
        <v>94</v>
      </c>
      <c r="AX106" s="49" t="s">
        <v>94</v>
      </c>
      <c r="AY106" s="49" t="s">
        <v>94</v>
      </c>
      <c r="AZ106" s="49" t="s">
        <v>94</v>
      </c>
      <c r="BA106" s="49" t="s">
        <v>94</v>
      </c>
      <c r="BB106" s="133"/>
      <c r="BC106" s="23" t="s">
        <v>152</v>
      </c>
      <c r="BD106" s="38" t="s">
        <v>126</v>
      </c>
      <c r="BE106" s="40" t="s">
        <v>586</v>
      </c>
      <c r="BF106" s="40" t="s">
        <v>582</v>
      </c>
      <c r="BG106" s="41" t="s">
        <v>137</v>
      </c>
      <c r="BH106" s="38"/>
      <c r="BI106" s="42"/>
      <c r="BJ106" s="42"/>
      <c r="BK106" s="110"/>
      <c r="BL106" s="76"/>
      <c r="BM106" s="76"/>
    </row>
    <row r="107" spans="1:65" ht="33" hidden="1" x14ac:dyDescent="0.3">
      <c r="A107" s="130"/>
      <c r="B107" s="138" t="s">
        <v>551</v>
      </c>
      <c r="C107" s="117"/>
      <c r="D107" s="117"/>
      <c r="E107" s="138" t="s">
        <v>506</v>
      </c>
      <c r="F107" s="138" t="s">
        <v>529</v>
      </c>
      <c r="G107" s="119"/>
      <c r="H107" s="102"/>
      <c r="I107" s="104"/>
      <c r="J107" s="105"/>
      <c r="K107" s="23" t="s">
        <v>165</v>
      </c>
      <c r="L107" s="24"/>
      <c r="M107" s="136"/>
      <c r="N107" s="105"/>
      <c r="O107" s="100"/>
      <c r="P107" s="94"/>
      <c r="Q107" s="96"/>
      <c r="R107" s="128"/>
      <c r="S107" s="99"/>
      <c r="T107" s="100"/>
      <c r="U107" s="98"/>
      <c r="V107" s="85"/>
      <c r="W107" s="23" t="s">
        <v>167</v>
      </c>
      <c r="X107" s="25"/>
      <c r="Y107" s="26"/>
      <c r="Z107" s="26"/>
      <c r="AA107" s="26"/>
      <c r="AB107" s="27"/>
      <c r="AC107" s="27"/>
      <c r="AD107" s="28"/>
      <c r="AE107" s="28"/>
      <c r="AF107" s="28"/>
      <c r="AG107" s="29"/>
      <c r="AH107" s="28"/>
      <c r="AI107" s="30" t="str">
        <f t="shared" si="5"/>
        <v/>
      </c>
      <c r="AJ107" s="30" t="str">
        <f t="shared" si="3"/>
        <v/>
      </c>
      <c r="AK107" s="28"/>
      <c r="AL107" s="30" t="str">
        <f>IFERROR(VLOOKUP(AJ107&amp;AK107,[2]Tabla_Controles!$B$56:$G$65,5,FALSE),"")</f>
        <v/>
      </c>
      <c r="AM107" s="31" t="str">
        <f t="shared" si="4"/>
        <v/>
      </c>
      <c r="AN107" s="122"/>
      <c r="AO107" s="88"/>
      <c r="AP107" s="125"/>
      <c r="AQ107" s="92"/>
      <c r="AR107" s="78"/>
      <c r="AS107" s="78"/>
      <c r="AT107" s="79"/>
      <c r="AU107" s="80"/>
      <c r="AV107" s="41" t="s">
        <v>171</v>
      </c>
      <c r="AW107" s="49"/>
      <c r="AX107" s="49"/>
      <c r="AY107" s="49"/>
      <c r="AZ107" s="52"/>
      <c r="BA107" s="52"/>
      <c r="BB107" s="133"/>
      <c r="BC107" s="23" t="s">
        <v>167</v>
      </c>
      <c r="BD107" s="38"/>
      <c r="BE107" s="40"/>
      <c r="BF107" s="40"/>
      <c r="BG107" s="41" t="s">
        <v>147</v>
      </c>
      <c r="BH107" s="38"/>
      <c r="BI107" s="42"/>
      <c r="BJ107" s="42"/>
      <c r="BK107" s="110"/>
      <c r="BL107" s="76"/>
      <c r="BM107" s="76"/>
    </row>
    <row r="108" spans="1:65" ht="33" hidden="1" x14ac:dyDescent="0.3">
      <c r="A108" s="130"/>
      <c r="B108" s="138" t="s">
        <v>551</v>
      </c>
      <c r="C108" s="117"/>
      <c r="D108" s="117"/>
      <c r="E108" s="138" t="s">
        <v>506</v>
      </c>
      <c r="F108" s="138" t="s">
        <v>529</v>
      </c>
      <c r="G108" s="120"/>
      <c r="H108" s="103"/>
      <c r="I108" s="104"/>
      <c r="J108" s="105"/>
      <c r="K108" s="23" t="s">
        <v>175</v>
      </c>
      <c r="L108" s="24"/>
      <c r="M108" s="137"/>
      <c r="N108" s="105"/>
      <c r="O108" s="100"/>
      <c r="P108" s="94"/>
      <c r="Q108" s="97"/>
      <c r="R108" s="129"/>
      <c r="S108" s="99"/>
      <c r="T108" s="100"/>
      <c r="U108" s="98"/>
      <c r="V108" s="85"/>
      <c r="W108" s="23" t="s">
        <v>177</v>
      </c>
      <c r="X108" s="25"/>
      <c r="Y108" s="26"/>
      <c r="Z108" s="26"/>
      <c r="AA108" s="26"/>
      <c r="AB108" s="27"/>
      <c r="AC108" s="27"/>
      <c r="AD108" s="28"/>
      <c r="AE108" s="28"/>
      <c r="AF108" s="28"/>
      <c r="AG108" s="29"/>
      <c r="AH108" s="28"/>
      <c r="AI108" s="30" t="str">
        <f t="shared" si="5"/>
        <v/>
      </c>
      <c r="AJ108" s="30" t="str">
        <f t="shared" si="3"/>
        <v/>
      </c>
      <c r="AK108" s="28"/>
      <c r="AL108" s="30" t="str">
        <f>IFERROR(VLOOKUP(AJ108&amp;AK108,[2]Tabla_Controles!$B$56:$G$65,5,FALSE),"")</f>
        <v/>
      </c>
      <c r="AM108" s="31" t="str">
        <f t="shared" si="4"/>
        <v/>
      </c>
      <c r="AN108" s="123"/>
      <c r="AO108" s="89"/>
      <c r="AP108" s="126"/>
      <c r="AQ108" s="93"/>
      <c r="AR108" s="78"/>
      <c r="AS108" s="78"/>
      <c r="AT108" s="79"/>
      <c r="AU108" s="80"/>
      <c r="AV108" s="41" t="s">
        <v>182</v>
      </c>
      <c r="AW108" s="49"/>
      <c r="AX108" s="49"/>
      <c r="AY108" s="49"/>
      <c r="AZ108" s="52"/>
      <c r="BA108" s="52"/>
      <c r="BB108" s="134"/>
      <c r="BC108" s="23" t="s">
        <v>177</v>
      </c>
      <c r="BD108" s="38"/>
      <c r="BE108" s="40"/>
      <c r="BF108" s="40"/>
      <c r="BG108" s="41" t="s">
        <v>157</v>
      </c>
      <c r="BH108" s="38"/>
      <c r="BI108" s="42"/>
      <c r="BJ108" s="42"/>
      <c r="BK108" s="111"/>
      <c r="BL108" s="77"/>
      <c r="BM108" s="77"/>
    </row>
    <row r="109" spans="1:65" ht="76.5" customHeight="1" x14ac:dyDescent="0.3">
      <c r="A109" s="141" t="str">
        <f>C109&amp;COUNTIF($C$10:C109,C109)</f>
        <v>Corrupción15</v>
      </c>
      <c r="B109" s="138" t="s">
        <v>587</v>
      </c>
      <c r="C109" s="117" t="s">
        <v>79</v>
      </c>
      <c r="D109" s="117" t="s">
        <v>80</v>
      </c>
      <c r="E109" s="138" t="s">
        <v>506</v>
      </c>
      <c r="F109" s="138" t="s">
        <v>529</v>
      </c>
      <c r="G109" s="118" t="s">
        <v>530</v>
      </c>
      <c r="H109" s="101" t="s">
        <v>588</v>
      </c>
      <c r="I109" s="104" t="str">
        <f>"Posibilidad de recibir o solicitar cualquier dádiva o beneficio a nombre propio o de terceros, con el fin de "&amp;J109</f>
        <v>Posibilidad de recibir o solicitar cualquier dádiva o beneficio a nombre propio o de terceros, con el fin de alterar la valoración de los estimados de renta de los bienes inmuebles administrados por SAE.</v>
      </c>
      <c r="J109" s="105" t="s">
        <v>589</v>
      </c>
      <c r="K109" s="23" t="s">
        <v>86</v>
      </c>
      <c r="L109" s="24" t="s">
        <v>590</v>
      </c>
      <c r="M109" s="135" t="s">
        <v>591</v>
      </c>
      <c r="N109" s="105" t="s">
        <v>89</v>
      </c>
      <c r="O109" s="100" t="str">
        <f>IF(N109="","",IF(OR($N109=[2]Tabla_Probabilidad!$D$20,$N109=[2]Tabla_Probabilidad!$J$20),"Muy Baja",IF(OR($N109=[2]Tabla_Probabilidad!$E$20,$N109=[2]Tabla_Probabilidad!$K$20),"Baja",IF(OR($N109=[2]Tabla_Probabilidad!$F$20,$N109=[2]Tabla_Probabilidad!$L$20),"Media",IF(OR($N109=[2]Tabla_Probabilidad!$G$20,$N109=[2]Tabla_Probabilidad!$M$20),"Alta",IF(OR($N109=[2]Tabla_Probabilidad!$H$20,$N109=[2]Tabla_Probabilidad!$N$20),"Muy Alta"))))))</f>
        <v>Media</v>
      </c>
      <c r="P109" s="94">
        <f>IF(O109="Muy Baja",1,IF(O109="Baja",2,IF(O109="Media",3,IF(O109="Alta",4,IF(O109="Muy Alta",5,"")))))</f>
        <v>3</v>
      </c>
      <c r="Q109" s="95" t="str">
        <f>IFERROR(IF($C109="Corrupción",HYPERLINK("#"&amp;"Impacto_Riesgos!C"&amp;MATCH($B109,[2]Impacto_Riesgos!$B$10:$B$138,0)+9,"Calcula el impacto aquí"),"")," ")</f>
        <v>Calcula el impacto aquí</v>
      </c>
      <c r="R109" s="127">
        <f>IFERROR(VLOOKUP(A109,[2]Impacto_Riesgos!$A$8:$W$138,23,),"NA")</f>
        <v>16</v>
      </c>
      <c r="S109" s="99" t="s">
        <v>90</v>
      </c>
      <c r="T109" s="100" t="str">
        <f>IF($S109='[2]Tabla Impacto'!$F$10,"Moderado",IF($S109='[2]Tabla Impacto'!$G$10,"Mayor",IF($S109='[2]Tabla Impacto'!$H$10,"Catastrófico","")))</f>
        <v>Catastrófico</v>
      </c>
      <c r="U109" s="98">
        <f>IF(T109="Leve",1,IF(T109="Menor",2,IF(T109="Moderado",3,IF(T109="Mayor",4,IF(T109="Catastrófico",5,"")))))</f>
        <v>5</v>
      </c>
      <c r="V109" s="85"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23" t="s">
        <v>91</v>
      </c>
      <c r="X109" s="25" t="s">
        <v>592</v>
      </c>
      <c r="Y109" s="26" t="s">
        <v>593</v>
      </c>
      <c r="Z109" s="26" t="s">
        <v>594</v>
      </c>
      <c r="AA109" s="26" t="s">
        <v>595</v>
      </c>
      <c r="AB109" s="27" t="s">
        <v>96</v>
      </c>
      <c r="AC109" s="27" t="s">
        <v>97</v>
      </c>
      <c r="AD109" s="28" t="s">
        <v>98</v>
      </c>
      <c r="AE109" s="28" t="s">
        <v>99</v>
      </c>
      <c r="AF109" s="28" t="s">
        <v>100</v>
      </c>
      <c r="AG109" s="29" t="s">
        <v>98</v>
      </c>
      <c r="AH109" s="28" t="s">
        <v>101</v>
      </c>
      <c r="AI109" s="30">
        <f t="shared" si="5"/>
        <v>100</v>
      </c>
      <c r="AJ109" s="30" t="str">
        <f t="shared" si="3"/>
        <v>Fuerte</v>
      </c>
      <c r="AK109" s="28" t="s">
        <v>102</v>
      </c>
      <c r="AL109" s="30" t="str">
        <f>IFERROR(VLOOKUP(AJ109&amp;AK109,[2]Tabla_Controles!$B$56:$G$65,5,FALSE),"")</f>
        <v>Fuerte</v>
      </c>
      <c r="AM109" s="31">
        <f t="shared" si="4"/>
        <v>100</v>
      </c>
      <c r="AN109" s="121">
        <f>IFERROR(AVERAGE(AM109:AM115),"")</f>
        <v>75</v>
      </c>
      <c r="AO109" s="87" t="str">
        <f>IF($AN109=100,"Fuerte",IF($AN109&lt;100,"Moderado",IF($AN109&lt;50,"Débil",IF($AN109=0,"",""))))</f>
        <v>Moderado</v>
      </c>
      <c r="AP109" s="124" t="s">
        <v>103</v>
      </c>
      <c r="AQ109" s="91">
        <f>IFERROR(P109-VLOOKUP(AO109&amp;AP109,[2]Tabla_Controles!$B$77:$E$83,4,0),"")</f>
        <v>2</v>
      </c>
      <c r="AR109" s="78" t="str">
        <f>IF($AQ109="","",IF($AQ109=1,"Muy Baja",IF($AQ109=2,"Baja",IF($AQ109=3,"Media",IF($AQ109=4,"Alta",IF($AQ109=5,"Muy Alta","Muy Baja"))))))</f>
        <v>Baja</v>
      </c>
      <c r="AS109" s="78" t="str">
        <f>T109</f>
        <v>Catastrófico</v>
      </c>
      <c r="AT109" s="79"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80" t="s">
        <v>104</v>
      </c>
      <c r="AV109" s="41" t="s">
        <v>105</v>
      </c>
      <c r="AW109" s="49" t="s">
        <v>172</v>
      </c>
      <c r="AX109" s="34" t="s">
        <v>173</v>
      </c>
      <c r="AY109" s="34" t="s">
        <v>95</v>
      </c>
      <c r="AZ109" s="50">
        <v>44742</v>
      </c>
      <c r="BA109" s="50">
        <v>44757</v>
      </c>
      <c r="BB109" s="132" t="s">
        <v>109</v>
      </c>
      <c r="BC109" s="23" t="s">
        <v>91</v>
      </c>
      <c r="BD109" s="38" t="s">
        <v>126</v>
      </c>
      <c r="BE109" s="40" t="s">
        <v>596</v>
      </c>
      <c r="BF109" s="40" t="s">
        <v>597</v>
      </c>
      <c r="BG109" s="41" t="s">
        <v>171</v>
      </c>
      <c r="BH109" s="38"/>
      <c r="BI109" s="73" t="s">
        <v>550</v>
      </c>
      <c r="BJ109" s="42" t="s">
        <v>94</v>
      </c>
      <c r="BK109" s="109" t="s">
        <v>111</v>
      </c>
      <c r="BL109" s="109" t="s">
        <v>598</v>
      </c>
      <c r="BM109" s="109" t="s">
        <v>599</v>
      </c>
    </row>
    <row r="110" spans="1:65" ht="409.5" x14ac:dyDescent="0.3">
      <c r="A110" s="141"/>
      <c r="B110" s="138" t="s">
        <v>587</v>
      </c>
      <c r="C110" s="117"/>
      <c r="D110" s="117"/>
      <c r="E110" s="138" t="s">
        <v>506</v>
      </c>
      <c r="F110" s="138" t="s">
        <v>529</v>
      </c>
      <c r="G110" s="119"/>
      <c r="H110" s="102"/>
      <c r="I110" s="104"/>
      <c r="J110" s="105"/>
      <c r="K110" s="23" t="s">
        <v>113</v>
      </c>
      <c r="L110" s="24" t="s">
        <v>600</v>
      </c>
      <c r="M110" s="136"/>
      <c r="N110" s="105"/>
      <c r="O110" s="100"/>
      <c r="P110" s="94"/>
      <c r="Q110" s="96"/>
      <c r="R110" s="128"/>
      <c r="S110" s="99"/>
      <c r="T110" s="100"/>
      <c r="U110" s="98"/>
      <c r="V110" s="85"/>
      <c r="W110" s="23" t="s">
        <v>115</v>
      </c>
      <c r="X110" s="25" t="s">
        <v>601</v>
      </c>
      <c r="Y110" s="26" t="s">
        <v>602</v>
      </c>
      <c r="Z110" s="26" t="s">
        <v>594</v>
      </c>
      <c r="AA110" s="26" t="s">
        <v>595</v>
      </c>
      <c r="AB110" s="27" t="s">
        <v>96</v>
      </c>
      <c r="AC110" s="27" t="s">
        <v>97</v>
      </c>
      <c r="AD110" s="28" t="s">
        <v>98</v>
      </c>
      <c r="AE110" s="28" t="s">
        <v>156</v>
      </c>
      <c r="AF110" s="28" t="s">
        <v>100</v>
      </c>
      <c r="AG110" s="29" t="s">
        <v>98</v>
      </c>
      <c r="AH110" s="28" t="s">
        <v>101</v>
      </c>
      <c r="AI110" s="30">
        <f t="shared" si="5"/>
        <v>95</v>
      </c>
      <c r="AJ110" s="30" t="str">
        <f t="shared" si="3"/>
        <v>Moderado</v>
      </c>
      <c r="AK110" s="28" t="s">
        <v>102</v>
      </c>
      <c r="AL110" s="30" t="str">
        <f>IFERROR(VLOOKUP(AJ110&amp;AK110,[2]Tabla_Controles!$B$56:$G$65,5,FALSE),"")</f>
        <v>Moderado</v>
      </c>
      <c r="AM110" s="31">
        <f t="shared" si="4"/>
        <v>50</v>
      </c>
      <c r="AN110" s="122"/>
      <c r="AO110" s="88"/>
      <c r="AP110" s="125"/>
      <c r="AQ110" s="92"/>
      <c r="AR110" s="78"/>
      <c r="AS110" s="78"/>
      <c r="AT110" s="79"/>
      <c r="AU110" s="80"/>
      <c r="AV110" s="41" t="s">
        <v>121</v>
      </c>
      <c r="AW110" s="33" t="s">
        <v>158</v>
      </c>
      <c r="AX110" s="35" t="s">
        <v>159</v>
      </c>
      <c r="AY110" s="35" t="s">
        <v>160</v>
      </c>
      <c r="AZ110" s="43" t="s">
        <v>125</v>
      </c>
      <c r="BA110" s="37" t="s">
        <v>108</v>
      </c>
      <c r="BB110" s="133"/>
      <c r="BC110" s="23" t="s">
        <v>115</v>
      </c>
      <c r="BD110" s="38" t="s">
        <v>126</v>
      </c>
      <c r="BE110" s="40" t="s">
        <v>603</v>
      </c>
      <c r="BF110" s="40" t="s">
        <v>604</v>
      </c>
      <c r="BG110" s="41" t="s">
        <v>182</v>
      </c>
      <c r="BH110" s="38" t="s">
        <v>126</v>
      </c>
      <c r="BI110" s="42" t="s">
        <v>605</v>
      </c>
      <c r="BJ110" s="42" t="s">
        <v>606</v>
      </c>
      <c r="BK110" s="110"/>
      <c r="BL110" s="110"/>
      <c r="BM110" s="76"/>
    </row>
    <row r="111" spans="1:65" ht="30" hidden="1" customHeight="1" x14ac:dyDescent="0.3">
      <c r="A111" s="141"/>
      <c r="B111" s="138" t="s">
        <v>587</v>
      </c>
      <c r="C111" s="117"/>
      <c r="D111" s="117"/>
      <c r="E111" s="138" t="s">
        <v>506</v>
      </c>
      <c r="F111" s="138" t="s">
        <v>529</v>
      </c>
      <c r="G111" s="119"/>
      <c r="H111" s="102"/>
      <c r="I111" s="104"/>
      <c r="J111" s="105"/>
      <c r="K111" s="23" t="s">
        <v>131</v>
      </c>
      <c r="L111" s="24"/>
      <c r="M111" s="136"/>
      <c r="N111" s="105"/>
      <c r="O111" s="100"/>
      <c r="P111" s="94"/>
      <c r="Q111" s="96"/>
      <c r="R111" s="128"/>
      <c r="S111" s="99"/>
      <c r="T111" s="100"/>
      <c r="U111" s="98"/>
      <c r="V111" s="85"/>
      <c r="W111" s="23" t="s">
        <v>133</v>
      </c>
      <c r="X111" s="25"/>
      <c r="Y111" s="26"/>
      <c r="Z111" s="26"/>
      <c r="AA111" s="26"/>
      <c r="AB111" s="27"/>
      <c r="AC111" s="27"/>
      <c r="AD111" s="28"/>
      <c r="AE111" s="28"/>
      <c r="AF111" s="28"/>
      <c r="AG111" s="29"/>
      <c r="AH111" s="28"/>
      <c r="AI111" s="30" t="str">
        <f t="shared" si="5"/>
        <v/>
      </c>
      <c r="AJ111" s="30" t="str">
        <f t="shared" si="3"/>
        <v/>
      </c>
      <c r="AK111" s="28"/>
      <c r="AL111" s="30" t="str">
        <f>IFERROR(VLOOKUP(AJ111&amp;AK111,[2]Tabla_Controles!$B$56:$G$65,5,FALSE),"")</f>
        <v/>
      </c>
      <c r="AM111" s="31" t="str">
        <f t="shared" si="4"/>
        <v/>
      </c>
      <c r="AN111" s="122"/>
      <c r="AO111" s="88"/>
      <c r="AP111" s="125"/>
      <c r="AQ111" s="92"/>
      <c r="AR111" s="78"/>
      <c r="AS111" s="78"/>
      <c r="AT111" s="79"/>
      <c r="AU111" s="80"/>
      <c r="AV111" s="41" t="s">
        <v>137</v>
      </c>
      <c r="AW111" s="49"/>
      <c r="AX111" s="49"/>
      <c r="AY111" s="49"/>
      <c r="AZ111" s="52"/>
      <c r="BA111" s="52"/>
      <c r="BB111" s="133"/>
      <c r="BC111" s="23" t="s">
        <v>133</v>
      </c>
      <c r="BD111" s="38"/>
      <c r="BE111" s="40"/>
      <c r="BF111" s="40"/>
      <c r="BG111" s="41" t="s">
        <v>105</v>
      </c>
      <c r="BH111" s="38"/>
      <c r="BI111" s="42"/>
      <c r="BJ111" s="42"/>
      <c r="BK111" s="110"/>
      <c r="BL111" s="110"/>
      <c r="BM111" s="76"/>
    </row>
    <row r="112" spans="1:65" ht="30" hidden="1" customHeight="1" x14ac:dyDescent="0.3">
      <c r="A112" s="141"/>
      <c r="B112" s="138" t="s">
        <v>587</v>
      </c>
      <c r="C112" s="117"/>
      <c r="D112" s="117"/>
      <c r="E112" s="138" t="s">
        <v>506</v>
      </c>
      <c r="F112" s="138" t="s">
        <v>529</v>
      </c>
      <c r="G112" s="119"/>
      <c r="H112" s="102"/>
      <c r="I112" s="104"/>
      <c r="J112" s="105"/>
      <c r="K112" s="23" t="s">
        <v>140</v>
      </c>
      <c r="L112" s="24"/>
      <c r="M112" s="136"/>
      <c r="N112" s="105"/>
      <c r="O112" s="100"/>
      <c r="P112" s="94"/>
      <c r="Q112" s="96"/>
      <c r="R112" s="128"/>
      <c r="S112" s="99"/>
      <c r="T112" s="100"/>
      <c r="U112" s="98"/>
      <c r="V112" s="85"/>
      <c r="W112" s="23" t="s">
        <v>142</v>
      </c>
      <c r="X112" s="25"/>
      <c r="Y112" s="26"/>
      <c r="Z112" s="26"/>
      <c r="AA112" s="26"/>
      <c r="AB112" s="27"/>
      <c r="AC112" s="27"/>
      <c r="AD112" s="28"/>
      <c r="AE112" s="28"/>
      <c r="AF112" s="28"/>
      <c r="AG112" s="29"/>
      <c r="AH112" s="28"/>
      <c r="AI112" s="30" t="str">
        <f t="shared" si="5"/>
        <v/>
      </c>
      <c r="AJ112" s="30" t="str">
        <f t="shared" si="3"/>
        <v/>
      </c>
      <c r="AK112" s="28"/>
      <c r="AL112" s="30" t="str">
        <f>IFERROR(VLOOKUP(AJ112&amp;AK112,[2]Tabla_Controles!$B$56:$G$65,5,FALSE),"")</f>
        <v/>
      </c>
      <c r="AM112" s="31" t="str">
        <f t="shared" si="4"/>
        <v/>
      </c>
      <c r="AN112" s="122"/>
      <c r="AO112" s="88"/>
      <c r="AP112" s="125"/>
      <c r="AQ112" s="92"/>
      <c r="AR112" s="78"/>
      <c r="AS112" s="78"/>
      <c r="AT112" s="79"/>
      <c r="AU112" s="80"/>
      <c r="AV112" s="41" t="s">
        <v>147</v>
      </c>
      <c r="AW112" s="49"/>
      <c r="AX112" s="49"/>
      <c r="AY112" s="49"/>
      <c r="AZ112" s="52"/>
      <c r="BA112" s="52"/>
      <c r="BB112" s="133"/>
      <c r="BC112" s="23" t="s">
        <v>142</v>
      </c>
      <c r="BD112" s="38"/>
      <c r="BE112" s="40"/>
      <c r="BF112" s="40"/>
      <c r="BG112" s="41" t="s">
        <v>121</v>
      </c>
      <c r="BH112" s="38"/>
      <c r="BI112" s="42"/>
      <c r="BJ112" s="42"/>
      <c r="BK112" s="110"/>
      <c r="BL112" s="110"/>
      <c r="BM112" s="76"/>
    </row>
    <row r="113" spans="1:65" ht="30" hidden="1" customHeight="1" x14ac:dyDescent="0.3">
      <c r="A113" s="141"/>
      <c r="B113" s="138" t="s">
        <v>587</v>
      </c>
      <c r="C113" s="117"/>
      <c r="D113" s="117"/>
      <c r="E113" s="138" t="s">
        <v>506</v>
      </c>
      <c r="F113" s="138" t="s">
        <v>529</v>
      </c>
      <c r="G113" s="119"/>
      <c r="H113" s="102"/>
      <c r="I113" s="104"/>
      <c r="J113" s="105"/>
      <c r="K113" s="23" t="s">
        <v>150</v>
      </c>
      <c r="L113" s="24"/>
      <c r="M113" s="136"/>
      <c r="N113" s="105"/>
      <c r="O113" s="100"/>
      <c r="P113" s="94"/>
      <c r="Q113" s="96"/>
      <c r="R113" s="128"/>
      <c r="S113" s="99"/>
      <c r="T113" s="100"/>
      <c r="U113" s="98"/>
      <c r="V113" s="85"/>
      <c r="W113" s="23" t="s">
        <v>152</v>
      </c>
      <c r="X113" s="25"/>
      <c r="Y113" s="26"/>
      <c r="Z113" s="26"/>
      <c r="AA113" s="26"/>
      <c r="AB113" s="27"/>
      <c r="AC113" s="27"/>
      <c r="AD113" s="28"/>
      <c r="AE113" s="28"/>
      <c r="AF113" s="28"/>
      <c r="AG113" s="29"/>
      <c r="AH113" s="28"/>
      <c r="AI113" s="30" t="str">
        <f t="shared" si="5"/>
        <v/>
      </c>
      <c r="AJ113" s="30" t="str">
        <f t="shared" si="3"/>
        <v/>
      </c>
      <c r="AK113" s="28"/>
      <c r="AL113" s="30" t="str">
        <f>IFERROR(VLOOKUP(AJ113&amp;AK113,[2]Tabla_Controles!$B$56:$G$65,5,FALSE),"")</f>
        <v/>
      </c>
      <c r="AM113" s="31" t="str">
        <f t="shared" si="4"/>
        <v/>
      </c>
      <c r="AN113" s="122"/>
      <c r="AO113" s="88"/>
      <c r="AP113" s="125"/>
      <c r="AQ113" s="92"/>
      <c r="AR113" s="78"/>
      <c r="AS113" s="78"/>
      <c r="AT113" s="79"/>
      <c r="AU113" s="80"/>
      <c r="AV113" s="41" t="s">
        <v>157</v>
      </c>
      <c r="AW113" s="49"/>
      <c r="AX113" s="49"/>
      <c r="AY113" s="49"/>
      <c r="AZ113" s="52"/>
      <c r="BA113" s="52"/>
      <c r="BB113" s="133"/>
      <c r="BC113" s="23" t="s">
        <v>152</v>
      </c>
      <c r="BD113" s="38"/>
      <c r="BE113" s="40"/>
      <c r="BF113" s="40"/>
      <c r="BG113" s="41" t="s">
        <v>137</v>
      </c>
      <c r="BH113" s="38"/>
      <c r="BI113" s="42"/>
      <c r="BJ113" s="42"/>
      <c r="BK113" s="110"/>
      <c r="BL113" s="110"/>
      <c r="BM113" s="76"/>
    </row>
    <row r="114" spans="1:65" ht="30" hidden="1" customHeight="1" x14ac:dyDescent="0.3">
      <c r="A114" s="141"/>
      <c r="B114" s="138" t="s">
        <v>587</v>
      </c>
      <c r="C114" s="117"/>
      <c r="D114" s="117"/>
      <c r="E114" s="138" t="s">
        <v>506</v>
      </c>
      <c r="F114" s="138" t="s">
        <v>529</v>
      </c>
      <c r="G114" s="119"/>
      <c r="H114" s="102"/>
      <c r="I114" s="104"/>
      <c r="J114" s="105"/>
      <c r="K114" s="23" t="s">
        <v>165</v>
      </c>
      <c r="L114" s="24"/>
      <c r="M114" s="136"/>
      <c r="N114" s="105"/>
      <c r="O114" s="100"/>
      <c r="P114" s="94"/>
      <c r="Q114" s="96"/>
      <c r="R114" s="128"/>
      <c r="S114" s="99"/>
      <c r="T114" s="100"/>
      <c r="U114" s="98"/>
      <c r="V114" s="85"/>
      <c r="W114" s="23" t="s">
        <v>167</v>
      </c>
      <c r="X114" s="25"/>
      <c r="Y114" s="26"/>
      <c r="Z114" s="26"/>
      <c r="AA114" s="26"/>
      <c r="AB114" s="27"/>
      <c r="AC114" s="27"/>
      <c r="AD114" s="28"/>
      <c r="AE114" s="28"/>
      <c r="AF114" s="28"/>
      <c r="AG114" s="29"/>
      <c r="AH114" s="28"/>
      <c r="AI114" s="30" t="str">
        <f t="shared" si="5"/>
        <v/>
      </c>
      <c r="AJ114" s="30" t="str">
        <f t="shared" si="3"/>
        <v/>
      </c>
      <c r="AK114" s="28"/>
      <c r="AL114" s="30" t="str">
        <f>IFERROR(VLOOKUP(AJ114&amp;AK114,[2]Tabla_Controles!$B$56:$G$65,5,FALSE),"")</f>
        <v/>
      </c>
      <c r="AM114" s="31" t="str">
        <f t="shared" si="4"/>
        <v/>
      </c>
      <c r="AN114" s="122"/>
      <c r="AO114" s="88"/>
      <c r="AP114" s="125"/>
      <c r="AQ114" s="92"/>
      <c r="AR114" s="78"/>
      <c r="AS114" s="78"/>
      <c r="AT114" s="79"/>
      <c r="AU114" s="80"/>
      <c r="AV114" s="41" t="s">
        <v>171</v>
      </c>
      <c r="AW114" s="49"/>
      <c r="AX114" s="49"/>
      <c r="AY114" s="49"/>
      <c r="AZ114" s="52"/>
      <c r="BA114" s="52"/>
      <c r="BB114" s="133"/>
      <c r="BC114" s="23" t="s">
        <v>167</v>
      </c>
      <c r="BD114" s="38"/>
      <c r="BE114" s="40"/>
      <c r="BF114" s="40"/>
      <c r="BG114" s="41" t="s">
        <v>147</v>
      </c>
      <c r="BH114" s="38"/>
      <c r="BI114" s="42"/>
      <c r="BJ114" s="42"/>
      <c r="BK114" s="110"/>
      <c r="BL114" s="110"/>
      <c r="BM114" s="76"/>
    </row>
    <row r="115" spans="1:65" ht="30" hidden="1" customHeight="1" x14ac:dyDescent="0.3">
      <c r="A115" s="141"/>
      <c r="B115" s="138" t="s">
        <v>587</v>
      </c>
      <c r="C115" s="117"/>
      <c r="D115" s="117"/>
      <c r="E115" s="138" t="s">
        <v>506</v>
      </c>
      <c r="F115" s="138" t="s">
        <v>529</v>
      </c>
      <c r="G115" s="120"/>
      <c r="H115" s="103"/>
      <c r="I115" s="104"/>
      <c r="J115" s="105"/>
      <c r="K115" s="23" t="s">
        <v>175</v>
      </c>
      <c r="L115" s="24"/>
      <c r="M115" s="137"/>
      <c r="N115" s="105"/>
      <c r="O115" s="100"/>
      <c r="P115" s="94"/>
      <c r="Q115" s="97"/>
      <c r="R115" s="129"/>
      <c r="S115" s="99"/>
      <c r="T115" s="100"/>
      <c r="U115" s="98"/>
      <c r="V115" s="85"/>
      <c r="W115" s="23" t="s">
        <v>177</v>
      </c>
      <c r="X115" s="25"/>
      <c r="Y115" s="26"/>
      <c r="Z115" s="26"/>
      <c r="AA115" s="26"/>
      <c r="AB115" s="27"/>
      <c r="AC115" s="27"/>
      <c r="AD115" s="28"/>
      <c r="AE115" s="28"/>
      <c r="AF115" s="28"/>
      <c r="AG115" s="29"/>
      <c r="AH115" s="28"/>
      <c r="AI115" s="30" t="str">
        <f t="shared" si="5"/>
        <v/>
      </c>
      <c r="AJ115" s="30" t="str">
        <f t="shared" si="3"/>
        <v/>
      </c>
      <c r="AK115" s="28"/>
      <c r="AL115" s="30" t="str">
        <f>IFERROR(VLOOKUP(AJ115&amp;AK115,[2]Tabla_Controles!$B$56:$G$65,5,FALSE),"")</f>
        <v/>
      </c>
      <c r="AM115" s="31" t="str">
        <f t="shared" si="4"/>
        <v/>
      </c>
      <c r="AN115" s="123"/>
      <c r="AO115" s="89"/>
      <c r="AP115" s="126"/>
      <c r="AQ115" s="93"/>
      <c r="AR115" s="78"/>
      <c r="AS115" s="78"/>
      <c r="AT115" s="79"/>
      <c r="AU115" s="80"/>
      <c r="AV115" s="41" t="s">
        <v>182</v>
      </c>
      <c r="AW115" s="49"/>
      <c r="AX115" s="49"/>
      <c r="AY115" s="49"/>
      <c r="AZ115" s="52"/>
      <c r="BA115" s="52"/>
      <c r="BB115" s="134"/>
      <c r="BC115" s="23" t="s">
        <v>177</v>
      </c>
      <c r="BD115" s="38"/>
      <c r="BE115" s="40"/>
      <c r="BF115" s="40"/>
      <c r="BG115" s="41" t="s">
        <v>157</v>
      </c>
      <c r="BH115" s="38"/>
      <c r="BI115" s="42"/>
      <c r="BJ115" s="42"/>
      <c r="BK115" s="111"/>
      <c r="BL115" s="111"/>
      <c r="BM115" s="77"/>
    </row>
    <row r="116" spans="1:65" ht="178.5" x14ac:dyDescent="0.3">
      <c r="A116" s="130" t="str">
        <f>C116&amp;COUNTIF($C$10:C116,C116)</f>
        <v>Corrupción16</v>
      </c>
      <c r="B116" s="138" t="s">
        <v>607</v>
      </c>
      <c r="C116" s="117" t="s">
        <v>79</v>
      </c>
      <c r="D116" s="117" t="s">
        <v>80</v>
      </c>
      <c r="E116" s="138" t="s">
        <v>608</v>
      </c>
      <c r="F116" s="138" t="s">
        <v>529</v>
      </c>
      <c r="G116" s="118" t="s">
        <v>530</v>
      </c>
      <c r="H116" s="101" t="s">
        <v>609</v>
      </c>
      <c r="I116" s="104" t="str">
        <f>"Posibilidad de recibir o solicitar cualquier dádiva o beneficio a nombre propio o de terceros, con el fin de "&amp;J116</f>
        <v>Posibilidad de recibir o solicitar cualquier dádiva o beneficio a nombre propio o de terceros, con el fin de enajenar de manera temprana un bien sin el cumplimiento de los requisitos exigibles.</v>
      </c>
      <c r="J116" s="105" t="s">
        <v>610</v>
      </c>
      <c r="K116" s="23" t="s">
        <v>86</v>
      </c>
      <c r="L116" s="24" t="s">
        <v>611</v>
      </c>
      <c r="M116" s="135" t="s">
        <v>612</v>
      </c>
      <c r="N116" s="105" t="s">
        <v>89</v>
      </c>
      <c r="O116" s="100" t="str">
        <f>IF(N116="","",IF(OR($N116=[2]Tabla_Probabilidad!$D$20,$N116=[2]Tabla_Probabilidad!$J$20),"Muy Baja",IF(OR($N116=[2]Tabla_Probabilidad!$E$20,$N116=[2]Tabla_Probabilidad!$K$20),"Baja",IF(OR($N116=[2]Tabla_Probabilidad!$F$20,$N116=[2]Tabla_Probabilidad!$L$20),"Media",IF(OR($N116=[2]Tabla_Probabilidad!$G$20,$N116=[2]Tabla_Probabilidad!$M$20),"Alta",IF(OR($N116=[2]Tabla_Probabilidad!$H$20,$N116=[2]Tabla_Probabilidad!$N$20),"Muy Alta"))))))</f>
        <v>Media</v>
      </c>
      <c r="P116" s="94">
        <f>IF(O116="Muy Baja",1,IF(O116="Baja",2,IF(O116="Media",3,IF(O116="Alta",4,IF(O116="Muy Alta",5,"")))))</f>
        <v>3</v>
      </c>
      <c r="Q116" s="95" t="str">
        <f>IFERROR(IF($C116="Corrupción",HYPERLINK("#"&amp;"Impacto_Riesgos!C"&amp;MATCH($B116,[2]Impacto_Riesgos!$B$10:$B$138,0)+9,"Calcula el impacto aquí"),"")," ")</f>
        <v>Calcula el impacto aquí</v>
      </c>
      <c r="R116" s="127">
        <f>IFERROR(VLOOKUP(A116,[2]Impacto_Riesgos!$A$8:$W$138,23,),"NA")</f>
        <v>16</v>
      </c>
      <c r="S116" s="99" t="s">
        <v>90</v>
      </c>
      <c r="T116" s="100" t="str">
        <f>IF($S116='[2]Tabla Impacto'!$F$10,"Moderado",IF($S116='[2]Tabla Impacto'!$G$10,"Mayor",IF($S116='[2]Tabla Impacto'!$H$10,"Catastrófico","")))</f>
        <v>Catastrófico</v>
      </c>
      <c r="U116" s="98">
        <f>IF(T116="Leve",1,IF(T116="Menor",2,IF(T116="Moderado",3,IF(T116="Mayor",4,IF(T116="Catastrófico",5,"")))))</f>
        <v>5</v>
      </c>
      <c r="V116" s="85"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23" t="s">
        <v>91</v>
      </c>
      <c r="X116" s="25" t="s">
        <v>613</v>
      </c>
      <c r="Y116" s="26" t="s">
        <v>614</v>
      </c>
      <c r="Z116" s="26" t="s">
        <v>615</v>
      </c>
      <c r="AA116" s="26" t="s">
        <v>204</v>
      </c>
      <c r="AB116" s="27" t="s">
        <v>96</v>
      </c>
      <c r="AC116" s="27" t="s">
        <v>97</v>
      </c>
      <c r="AD116" s="28" t="s">
        <v>98</v>
      </c>
      <c r="AE116" s="28" t="s">
        <v>99</v>
      </c>
      <c r="AF116" s="28" t="s">
        <v>100</v>
      </c>
      <c r="AG116" s="29" t="s">
        <v>98</v>
      </c>
      <c r="AH116" s="28" t="s">
        <v>101</v>
      </c>
      <c r="AI116" s="30">
        <f t="shared" si="5"/>
        <v>100</v>
      </c>
      <c r="AJ116" s="30" t="str">
        <f t="shared" si="3"/>
        <v>Fuerte</v>
      </c>
      <c r="AK116" s="28" t="s">
        <v>102</v>
      </c>
      <c r="AL116" s="30" t="str">
        <f>IFERROR(VLOOKUP(AJ116&amp;AK116,[2]Tabla_Controles!$B$56:$G$65,5,FALSE),"")</f>
        <v>Fuerte</v>
      </c>
      <c r="AM116" s="31">
        <f t="shared" si="4"/>
        <v>100</v>
      </c>
      <c r="AN116" s="121">
        <f>IFERROR(AVERAGE(AM116:AM122),"")</f>
        <v>83.333333333333329</v>
      </c>
      <c r="AO116" s="87" t="str">
        <f>IF($AN116=100,"Fuerte",IF($AN116&lt;100,"Moderado",IF($AN116&lt;50,"Débil",IF($AN116=0,"",""))))</f>
        <v>Moderado</v>
      </c>
      <c r="AP116" s="124" t="s">
        <v>103</v>
      </c>
      <c r="AQ116" s="91">
        <f>IFERROR(P116-VLOOKUP(AO116&amp;AP116,[2]Tabla_Controles!$B$77:$E$83,4,0),"")</f>
        <v>2</v>
      </c>
      <c r="AR116" s="78" t="str">
        <f>IF($AQ116="","",IF($AQ116=1,"Muy Baja",IF($AQ116=2,"Baja",IF($AQ116=3,"Media",IF($AQ116=4,"Alta",IF($AQ116=5,"Muy Alta","Muy Baja"))))))</f>
        <v>Baja</v>
      </c>
      <c r="AS116" s="78" t="str">
        <f>T116</f>
        <v>Catastrófico</v>
      </c>
      <c r="AT116" s="79"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80" t="s">
        <v>104</v>
      </c>
      <c r="AV116" s="41" t="s">
        <v>105</v>
      </c>
      <c r="AW116" s="33" t="s">
        <v>287</v>
      </c>
      <c r="AX116" s="34" t="s">
        <v>173</v>
      </c>
      <c r="AY116" s="35" t="s">
        <v>204</v>
      </c>
      <c r="AZ116" s="36">
        <v>44824</v>
      </c>
      <c r="BA116" s="36">
        <v>44849</v>
      </c>
      <c r="BB116" s="132" t="s">
        <v>109</v>
      </c>
      <c r="BC116" s="23" t="s">
        <v>91</v>
      </c>
      <c r="BD116" s="38"/>
      <c r="BE116" s="40" t="s">
        <v>206</v>
      </c>
      <c r="BF116" s="40"/>
      <c r="BG116" s="41" t="s">
        <v>171</v>
      </c>
      <c r="BH116" s="38"/>
      <c r="BI116" s="42" t="s">
        <v>206</v>
      </c>
      <c r="BJ116" s="42" t="s">
        <v>94</v>
      </c>
      <c r="BK116" s="109" t="s">
        <v>111</v>
      </c>
      <c r="BL116" s="109" t="s">
        <v>616</v>
      </c>
      <c r="BM116" s="109" t="s">
        <v>617</v>
      </c>
    </row>
    <row r="117" spans="1:65" ht="363" x14ac:dyDescent="0.3">
      <c r="A117" s="130"/>
      <c r="B117" s="138" t="s">
        <v>607</v>
      </c>
      <c r="C117" s="117"/>
      <c r="D117" s="117"/>
      <c r="E117" s="138" t="s">
        <v>608</v>
      </c>
      <c r="F117" s="138" t="s">
        <v>529</v>
      </c>
      <c r="G117" s="119"/>
      <c r="H117" s="102"/>
      <c r="I117" s="104"/>
      <c r="J117" s="105"/>
      <c r="K117" s="23" t="s">
        <v>113</v>
      </c>
      <c r="L117" s="24" t="s">
        <v>618</v>
      </c>
      <c r="M117" s="136"/>
      <c r="N117" s="105"/>
      <c r="O117" s="100"/>
      <c r="P117" s="94"/>
      <c r="Q117" s="96"/>
      <c r="R117" s="128"/>
      <c r="S117" s="99"/>
      <c r="T117" s="100"/>
      <c r="U117" s="98"/>
      <c r="V117" s="85"/>
      <c r="W117" s="23" t="s">
        <v>115</v>
      </c>
      <c r="X117" s="25" t="s">
        <v>619</v>
      </c>
      <c r="Y117" s="26" t="s">
        <v>620</v>
      </c>
      <c r="Z117" s="26" t="s">
        <v>621</v>
      </c>
      <c r="AA117" s="26" t="s">
        <v>622</v>
      </c>
      <c r="AB117" s="27" t="s">
        <v>96</v>
      </c>
      <c r="AC117" s="27" t="s">
        <v>97</v>
      </c>
      <c r="AD117" s="28" t="s">
        <v>98</v>
      </c>
      <c r="AE117" s="28" t="s">
        <v>99</v>
      </c>
      <c r="AF117" s="28" t="s">
        <v>100</v>
      </c>
      <c r="AG117" s="29" t="s">
        <v>98</v>
      </c>
      <c r="AH117" s="28" t="s">
        <v>101</v>
      </c>
      <c r="AI117" s="30">
        <f t="shared" si="5"/>
        <v>100</v>
      </c>
      <c r="AJ117" s="30" t="str">
        <f t="shared" si="3"/>
        <v>Fuerte</v>
      </c>
      <c r="AK117" s="28" t="s">
        <v>102</v>
      </c>
      <c r="AL117" s="30" t="str">
        <f>IFERROR(VLOOKUP(AJ117&amp;AK117,[2]Tabla_Controles!$B$56:$G$65,5,FALSE),"")</f>
        <v>Fuerte</v>
      </c>
      <c r="AM117" s="31">
        <f t="shared" si="4"/>
        <v>100</v>
      </c>
      <c r="AN117" s="122"/>
      <c r="AO117" s="88"/>
      <c r="AP117" s="125"/>
      <c r="AQ117" s="92"/>
      <c r="AR117" s="78"/>
      <c r="AS117" s="78"/>
      <c r="AT117" s="79"/>
      <c r="AU117" s="80"/>
      <c r="AV117" s="41" t="s">
        <v>121</v>
      </c>
      <c r="AW117" s="49" t="s">
        <v>172</v>
      </c>
      <c r="AX117" s="34" t="s">
        <v>173</v>
      </c>
      <c r="AY117" s="34" t="s">
        <v>95</v>
      </c>
      <c r="AZ117" s="50">
        <v>44742</v>
      </c>
      <c r="BA117" s="50">
        <v>44757</v>
      </c>
      <c r="BB117" s="133"/>
      <c r="BC117" s="23" t="s">
        <v>115</v>
      </c>
      <c r="BD117" s="38" t="s">
        <v>126</v>
      </c>
      <c r="BE117" s="40" t="s">
        <v>623</v>
      </c>
      <c r="BF117" s="40" t="s">
        <v>624</v>
      </c>
      <c r="BG117" s="41" t="s">
        <v>182</v>
      </c>
      <c r="BH117" s="38"/>
      <c r="BI117" s="73" t="s">
        <v>550</v>
      </c>
      <c r="BJ117" s="42" t="s">
        <v>94</v>
      </c>
      <c r="BK117" s="110"/>
      <c r="BL117" s="76"/>
      <c r="BM117" s="76"/>
    </row>
    <row r="118" spans="1:65" ht="181.5" x14ac:dyDescent="0.3">
      <c r="A118" s="130"/>
      <c r="B118" s="138" t="s">
        <v>607</v>
      </c>
      <c r="C118" s="117"/>
      <c r="D118" s="117"/>
      <c r="E118" s="138" t="s">
        <v>608</v>
      </c>
      <c r="F118" s="138" t="s">
        <v>529</v>
      </c>
      <c r="G118" s="119"/>
      <c r="H118" s="102"/>
      <c r="I118" s="104"/>
      <c r="J118" s="105"/>
      <c r="K118" s="23" t="s">
        <v>131</v>
      </c>
      <c r="L118" s="24" t="s">
        <v>625</v>
      </c>
      <c r="M118" s="136"/>
      <c r="N118" s="105"/>
      <c r="O118" s="100"/>
      <c r="P118" s="94"/>
      <c r="Q118" s="96"/>
      <c r="R118" s="128"/>
      <c r="S118" s="99"/>
      <c r="T118" s="100"/>
      <c r="U118" s="98"/>
      <c r="V118" s="85"/>
      <c r="W118" s="23" t="s">
        <v>133</v>
      </c>
      <c r="X118" s="25" t="s">
        <v>626</v>
      </c>
      <c r="Y118" s="26" t="s">
        <v>627</v>
      </c>
      <c r="Z118" s="26" t="s">
        <v>628</v>
      </c>
      <c r="AA118" s="26" t="s">
        <v>629</v>
      </c>
      <c r="AB118" s="27" t="s">
        <v>96</v>
      </c>
      <c r="AC118" s="27" t="s">
        <v>97</v>
      </c>
      <c r="AD118" s="28" t="s">
        <v>98</v>
      </c>
      <c r="AE118" s="28" t="s">
        <v>99</v>
      </c>
      <c r="AF118" s="28" t="s">
        <v>100</v>
      </c>
      <c r="AG118" s="29" t="s">
        <v>98</v>
      </c>
      <c r="AH118" s="28" t="s">
        <v>101</v>
      </c>
      <c r="AI118" s="30">
        <f t="shared" si="5"/>
        <v>100</v>
      </c>
      <c r="AJ118" s="30" t="str">
        <f t="shared" si="3"/>
        <v>Fuerte</v>
      </c>
      <c r="AK118" s="28" t="s">
        <v>102</v>
      </c>
      <c r="AL118" s="30" t="str">
        <f>IFERROR(VLOOKUP(AJ118&amp;AK118,[2]Tabla_Controles!$B$56:$G$65,5,FALSE),"")</f>
        <v>Fuerte</v>
      </c>
      <c r="AM118" s="31">
        <f t="shared" si="4"/>
        <v>100</v>
      </c>
      <c r="AN118" s="122"/>
      <c r="AO118" s="88"/>
      <c r="AP118" s="125"/>
      <c r="AQ118" s="92"/>
      <c r="AR118" s="78"/>
      <c r="AS118" s="78"/>
      <c r="AT118" s="79"/>
      <c r="AU118" s="80"/>
      <c r="AV118" s="41" t="s">
        <v>137</v>
      </c>
      <c r="AW118" s="49" t="s">
        <v>94</v>
      </c>
      <c r="AX118" s="49" t="s">
        <v>94</v>
      </c>
      <c r="AY118" s="49" t="s">
        <v>94</v>
      </c>
      <c r="AZ118" s="49" t="s">
        <v>94</v>
      </c>
      <c r="BA118" s="49" t="s">
        <v>94</v>
      </c>
      <c r="BB118" s="133"/>
      <c r="BC118" s="23" t="s">
        <v>133</v>
      </c>
      <c r="BD118" s="38" t="s">
        <v>461</v>
      </c>
      <c r="BE118" s="40" t="s">
        <v>630</v>
      </c>
      <c r="BF118" s="40" t="s">
        <v>631</v>
      </c>
      <c r="BG118" s="41" t="s">
        <v>105</v>
      </c>
      <c r="BH118" s="38"/>
      <c r="BI118" s="42"/>
      <c r="BJ118" s="42"/>
      <c r="BK118" s="110"/>
      <c r="BL118" s="76"/>
      <c r="BM118" s="76"/>
    </row>
    <row r="119" spans="1:65" ht="214.5" x14ac:dyDescent="0.3">
      <c r="A119" s="130"/>
      <c r="B119" s="138" t="s">
        <v>607</v>
      </c>
      <c r="C119" s="117"/>
      <c r="D119" s="117"/>
      <c r="E119" s="138" t="s">
        <v>608</v>
      </c>
      <c r="F119" s="138" t="s">
        <v>529</v>
      </c>
      <c r="G119" s="119"/>
      <c r="H119" s="102"/>
      <c r="I119" s="104"/>
      <c r="J119" s="105"/>
      <c r="K119" s="23" t="s">
        <v>140</v>
      </c>
      <c r="L119" s="24" t="s">
        <v>632</v>
      </c>
      <c r="M119" s="136"/>
      <c r="N119" s="105"/>
      <c r="O119" s="100"/>
      <c r="P119" s="94"/>
      <c r="Q119" s="96"/>
      <c r="R119" s="128"/>
      <c r="S119" s="99"/>
      <c r="T119" s="100"/>
      <c r="U119" s="98"/>
      <c r="V119" s="85"/>
      <c r="W119" s="23" t="s">
        <v>142</v>
      </c>
      <c r="X119" s="25" t="s">
        <v>633</v>
      </c>
      <c r="Y119" s="26" t="s">
        <v>634</v>
      </c>
      <c r="Z119" s="26" t="s">
        <v>635</v>
      </c>
      <c r="AA119" s="26" t="s">
        <v>636</v>
      </c>
      <c r="AB119" s="27" t="s">
        <v>96</v>
      </c>
      <c r="AC119" s="27" t="s">
        <v>97</v>
      </c>
      <c r="AD119" s="28" t="s">
        <v>98</v>
      </c>
      <c r="AE119" s="28" t="s">
        <v>99</v>
      </c>
      <c r="AF119" s="28" t="s">
        <v>100</v>
      </c>
      <c r="AG119" s="29" t="s">
        <v>98</v>
      </c>
      <c r="AH119" s="28" t="s">
        <v>101</v>
      </c>
      <c r="AI119" s="30">
        <f t="shared" si="5"/>
        <v>100</v>
      </c>
      <c r="AJ119" s="30" t="str">
        <f t="shared" si="3"/>
        <v>Fuerte</v>
      </c>
      <c r="AK119" s="28" t="s">
        <v>102</v>
      </c>
      <c r="AL119" s="30" t="str">
        <f>IFERROR(VLOOKUP(AJ119&amp;AK119,[2]Tabla_Controles!$B$56:$G$65,5,FALSE),"")</f>
        <v>Fuerte</v>
      </c>
      <c r="AM119" s="31">
        <f t="shared" si="4"/>
        <v>100</v>
      </c>
      <c r="AN119" s="122"/>
      <c r="AO119" s="88"/>
      <c r="AP119" s="125"/>
      <c r="AQ119" s="92"/>
      <c r="AR119" s="78"/>
      <c r="AS119" s="78"/>
      <c r="AT119" s="79"/>
      <c r="AU119" s="80"/>
      <c r="AV119" s="41" t="s">
        <v>147</v>
      </c>
      <c r="AW119" s="49" t="s">
        <v>94</v>
      </c>
      <c r="AX119" s="49" t="s">
        <v>94</v>
      </c>
      <c r="AY119" s="49" t="s">
        <v>94</v>
      </c>
      <c r="AZ119" s="49" t="s">
        <v>94</v>
      </c>
      <c r="BA119" s="49" t="s">
        <v>94</v>
      </c>
      <c r="BB119" s="133"/>
      <c r="BC119" s="23" t="s">
        <v>142</v>
      </c>
      <c r="BD119" s="38" t="s">
        <v>126</v>
      </c>
      <c r="BE119" s="40" t="s">
        <v>637</v>
      </c>
      <c r="BF119" s="40" t="s">
        <v>638</v>
      </c>
      <c r="BG119" s="41" t="s">
        <v>121</v>
      </c>
      <c r="BH119" s="38"/>
      <c r="BI119" s="42"/>
      <c r="BJ119" s="42"/>
      <c r="BK119" s="110"/>
      <c r="BL119" s="76"/>
      <c r="BM119" s="76"/>
    </row>
    <row r="120" spans="1:65" ht="396" x14ac:dyDescent="0.3">
      <c r="A120" s="130"/>
      <c r="B120" s="138" t="s">
        <v>607</v>
      </c>
      <c r="C120" s="117"/>
      <c r="D120" s="117"/>
      <c r="E120" s="138" t="s">
        <v>608</v>
      </c>
      <c r="F120" s="138" t="s">
        <v>529</v>
      </c>
      <c r="G120" s="119"/>
      <c r="H120" s="102"/>
      <c r="I120" s="104"/>
      <c r="J120" s="105"/>
      <c r="K120" s="23" t="s">
        <v>150</v>
      </c>
      <c r="L120" s="24" t="s">
        <v>639</v>
      </c>
      <c r="M120" s="136"/>
      <c r="N120" s="105"/>
      <c r="O120" s="100"/>
      <c r="P120" s="94"/>
      <c r="Q120" s="96"/>
      <c r="R120" s="128"/>
      <c r="S120" s="99"/>
      <c r="T120" s="100"/>
      <c r="U120" s="98"/>
      <c r="V120" s="85"/>
      <c r="W120" s="23" t="s">
        <v>152</v>
      </c>
      <c r="X120" s="25" t="s">
        <v>640</v>
      </c>
      <c r="Y120" s="26" t="s">
        <v>641</v>
      </c>
      <c r="Z120" s="26" t="s">
        <v>615</v>
      </c>
      <c r="AA120" s="26" t="s">
        <v>642</v>
      </c>
      <c r="AB120" s="27" t="s">
        <v>96</v>
      </c>
      <c r="AC120" s="27" t="s">
        <v>97</v>
      </c>
      <c r="AD120" s="28" t="s">
        <v>98</v>
      </c>
      <c r="AE120" s="28" t="s">
        <v>156</v>
      </c>
      <c r="AF120" s="28" t="s">
        <v>100</v>
      </c>
      <c r="AG120" s="29" t="s">
        <v>98</v>
      </c>
      <c r="AH120" s="28" t="s">
        <v>101</v>
      </c>
      <c r="AI120" s="30">
        <f t="shared" si="5"/>
        <v>95</v>
      </c>
      <c r="AJ120" s="30" t="str">
        <f t="shared" si="3"/>
        <v>Moderado</v>
      </c>
      <c r="AK120" s="28" t="s">
        <v>102</v>
      </c>
      <c r="AL120" s="30" t="str">
        <f>IFERROR(VLOOKUP(AJ120&amp;AK120,[2]Tabla_Controles!$B$56:$G$65,5,FALSE),"")</f>
        <v>Moderado</v>
      </c>
      <c r="AM120" s="31">
        <f t="shared" si="4"/>
        <v>50</v>
      </c>
      <c r="AN120" s="122"/>
      <c r="AO120" s="88"/>
      <c r="AP120" s="125"/>
      <c r="AQ120" s="92"/>
      <c r="AR120" s="78"/>
      <c r="AS120" s="78"/>
      <c r="AT120" s="79"/>
      <c r="AU120" s="80"/>
      <c r="AV120" s="41" t="s">
        <v>157</v>
      </c>
      <c r="AW120" s="49" t="s">
        <v>94</v>
      </c>
      <c r="AX120" s="49" t="s">
        <v>94</v>
      </c>
      <c r="AY120" s="49" t="s">
        <v>94</v>
      </c>
      <c r="AZ120" s="49" t="s">
        <v>94</v>
      </c>
      <c r="BA120" s="49" t="s">
        <v>94</v>
      </c>
      <c r="BB120" s="133"/>
      <c r="BC120" s="23" t="s">
        <v>152</v>
      </c>
      <c r="BD120" s="38" t="s">
        <v>126</v>
      </c>
      <c r="BE120" s="40" t="s">
        <v>643</v>
      </c>
      <c r="BF120" s="40" t="s">
        <v>644</v>
      </c>
      <c r="BG120" s="41" t="s">
        <v>137</v>
      </c>
      <c r="BH120" s="38"/>
      <c r="BI120" s="42"/>
      <c r="BJ120" s="42"/>
      <c r="BK120" s="110"/>
      <c r="BL120" s="76"/>
      <c r="BM120" s="76"/>
    </row>
    <row r="121" spans="1:65" ht="346.5" x14ac:dyDescent="0.3">
      <c r="A121" s="130"/>
      <c r="B121" s="138" t="s">
        <v>607</v>
      </c>
      <c r="C121" s="117"/>
      <c r="D121" s="117"/>
      <c r="E121" s="138" t="s">
        <v>608</v>
      </c>
      <c r="F121" s="138" t="s">
        <v>529</v>
      </c>
      <c r="G121" s="119"/>
      <c r="H121" s="102"/>
      <c r="I121" s="104"/>
      <c r="J121" s="105"/>
      <c r="K121" s="23" t="s">
        <v>165</v>
      </c>
      <c r="L121" s="24" t="s">
        <v>645</v>
      </c>
      <c r="M121" s="136"/>
      <c r="N121" s="105"/>
      <c r="O121" s="100"/>
      <c r="P121" s="94"/>
      <c r="Q121" s="96"/>
      <c r="R121" s="128"/>
      <c r="S121" s="99"/>
      <c r="T121" s="100"/>
      <c r="U121" s="98"/>
      <c r="V121" s="85"/>
      <c r="W121" s="23" t="s">
        <v>167</v>
      </c>
      <c r="X121" s="25" t="s">
        <v>646</v>
      </c>
      <c r="Y121" s="26" t="s">
        <v>647</v>
      </c>
      <c r="Z121" s="26" t="s">
        <v>615</v>
      </c>
      <c r="AA121" s="26" t="s">
        <v>648</v>
      </c>
      <c r="AB121" s="27" t="s">
        <v>96</v>
      </c>
      <c r="AC121" s="27" t="s">
        <v>97</v>
      </c>
      <c r="AD121" s="28" t="s">
        <v>98</v>
      </c>
      <c r="AE121" s="28" t="s">
        <v>156</v>
      </c>
      <c r="AF121" s="28" t="s">
        <v>100</v>
      </c>
      <c r="AG121" s="29" t="s">
        <v>98</v>
      </c>
      <c r="AH121" s="28" t="s">
        <v>101</v>
      </c>
      <c r="AI121" s="30">
        <f t="shared" si="5"/>
        <v>95</v>
      </c>
      <c r="AJ121" s="30" t="str">
        <f t="shared" si="3"/>
        <v>Moderado</v>
      </c>
      <c r="AK121" s="28" t="s">
        <v>102</v>
      </c>
      <c r="AL121" s="30" t="str">
        <f>IFERROR(VLOOKUP(AJ121&amp;AK121,[2]Tabla_Controles!$B$56:$G$65,5,FALSE),"")</f>
        <v>Moderado</v>
      </c>
      <c r="AM121" s="31">
        <f t="shared" si="4"/>
        <v>50</v>
      </c>
      <c r="AN121" s="122"/>
      <c r="AO121" s="88"/>
      <c r="AP121" s="125"/>
      <c r="AQ121" s="92"/>
      <c r="AR121" s="78"/>
      <c r="AS121" s="78"/>
      <c r="AT121" s="79"/>
      <c r="AU121" s="80"/>
      <c r="AV121" s="41" t="s">
        <v>171</v>
      </c>
      <c r="AW121" s="49" t="s">
        <v>94</v>
      </c>
      <c r="AX121" s="49" t="s">
        <v>94</v>
      </c>
      <c r="AY121" s="49" t="s">
        <v>94</v>
      </c>
      <c r="AZ121" s="49" t="s">
        <v>94</v>
      </c>
      <c r="BA121" s="49" t="s">
        <v>94</v>
      </c>
      <c r="BB121" s="133"/>
      <c r="BC121" s="23" t="s">
        <v>167</v>
      </c>
      <c r="BD121" s="38" t="s">
        <v>126</v>
      </c>
      <c r="BE121" s="40" t="s">
        <v>649</v>
      </c>
      <c r="BF121" s="40" t="s">
        <v>650</v>
      </c>
      <c r="BG121" s="41" t="s">
        <v>147</v>
      </c>
      <c r="BH121" s="38"/>
      <c r="BI121" s="42"/>
      <c r="BJ121" s="42"/>
      <c r="BK121" s="110"/>
      <c r="BL121" s="76"/>
      <c r="BM121" s="76"/>
    </row>
    <row r="122" spans="1:65" ht="30" hidden="1" customHeight="1" x14ac:dyDescent="0.3">
      <c r="A122" s="130"/>
      <c r="B122" s="138" t="s">
        <v>607</v>
      </c>
      <c r="C122" s="117"/>
      <c r="D122" s="117"/>
      <c r="E122" s="138" t="s">
        <v>608</v>
      </c>
      <c r="F122" s="138" t="s">
        <v>529</v>
      </c>
      <c r="G122" s="120"/>
      <c r="H122" s="103"/>
      <c r="I122" s="104"/>
      <c r="J122" s="105"/>
      <c r="K122" s="23" t="s">
        <v>175</v>
      </c>
      <c r="L122" s="24"/>
      <c r="M122" s="137"/>
      <c r="N122" s="105"/>
      <c r="O122" s="100"/>
      <c r="P122" s="94"/>
      <c r="Q122" s="97"/>
      <c r="R122" s="129"/>
      <c r="S122" s="99"/>
      <c r="T122" s="100"/>
      <c r="U122" s="98"/>
      <c r="V122" s="85"/>
      <c r="W122" s="23" t="s">
        <v>177</v>
      </c>
      <c r="X122" s="25"/>
      <c r="Y122" s="26"/>
      <c r="Z122" s="26"/>
      <c r="AA122" s="26"/>
      <c r="AB122" s="27"/>
      <c r="AC122" s="27"/>
      <c r="AD122" s="28"/>
      <c r="AE122" s="28"/>
      <c r="AF122" s="28"/>
      <c r="AG122" s="29"/>
      <c r="AH122" s="28"/>
      <c r="AI122" s="30" t="str">
        <f t="shared" si="5"/>
        <v/>
      </c>
      <c r="AJ122" s="30" t="str">
        <f t="shared" si="3"/>
        <v/>
      </c>
      <c r="AK122" s="28"/>
      <c r="AL122" s="30" t="str">
        <f>IFERROR(VLOOKUP(AJ122&amp;AK122,[2]Tabla_Controles!$B$56:$G$65,5,FALSE),"")</f>
        <v/>
      </c>
      <c r="AM122" s="31" t="str">
        <f t="shared" si="4"/>
        <v/>
      </c>
      <c r="AN122" s="123"/>
      <c r="AO122" s="89"/>
      <c r="AP122" s="126"/>
      <c r="AQ122" s="93"/>
      <c r="AR122" s="78"/>
      <c r="AS122" s="78"/>
      <c r="AT122" s="79"/>
      <c r="AU122" s="80"/>
      <c r="AV122" s="41" t="s">
        <v>182</v>
      </c>
      <c r="AW122" s="49"/>
      <c r="AX122" s="49"/>
      <c r="AY122" s="52"/>
      <c r="AZ122" s="52"/>
      <c r="BA122" s="52"/>
      <c r="BB122" s="134"/>
      <c r="BC122" s="23" t="s">
        <v>177</v>
      </c>
      <c r="BD122" s="38"/>
      <c r="BE122" s="40"/>
      <c r="BF122" s="40"/>
      <c r="BG122" s="41" t="s">
        <v>157</v>
      </c>
      <c r="BH122" s="38"/>
      <c r="BI122" s="42"/>
      <c r="BJ122" s="42"/>
      <c r="BK122" s="111"/>
      <c r="BL122" s="77"/>
      <c r="BM122" s="77"/>
    </row>
    <row r="123" spans="1:65" ht="114.75" x14ac:dyDescent="0.3">
      <c r="A123" s="141" t="str">
        <f>C123&amp;COUNTIF($C$10:C123,C123)</f>
        <v>Corrupción17</v>
      </c>
      <c r="B123" s="138" t="s">
        <v>651</v>
      </c>
      <c r="C123" s="117" t="s">
        <v>79</v>
      </c>
      <c r="D123" s="117" t="s">
        <v>80</v>
      </c>
      <c r="E123" s="138" t="s">
        <v>345</v>
      </c>
      <c r="F123" s="138" t="s">
        <v>652</v>
      </c>
      <c r="G123" s="118" t="s">
        <v>653</v>
      </c>
      <c r="H123" s="147" t="s">
        <v>654</v>
      </c>
      <c r="I123" s="104" t="str">
        <f>"Posibilidad de recibir o solicitar cualquier dádiva o beneficio a nombre propio o de terceros, con el fin de "&amp;J123</f>
        <v>Posibilidad de recibir o solicitar cualquier dádiva o beneficio a nombre propio o de terceros, con el fin de asignar un bien para su disposición o administración temporal sin el cumplimiento de los requisitos de ley.</v>
      </c>
      <c r="J123" s="105" t="s">
        <v>655</v>
      </c>
      <c r="K123" s="23" t="s">
        <v>86</v>
      </c>
      <c r="L123" s="24" t="s">
        <v>656</v>
      </c>
      <c r="M123" s="135" t="s">
        <v>657</v>
      </c>
      <c r="N123" s="105" t="s">
        <v>89</v>
      </c>
      <c r="O123" s="100" t="str">
        <f>IF(N123="","",IF(OR($N123=[2]Tabla_Probabilidad!$D$20,$N123=[2]Tabla_Probabilidad!$J$20),"Muy Baja",IF(OR($N123=[2]Tabla_Probabilidad!$E$20,$N123=[2]Tabla_Probabilidad!$K$20),"Baja",IF(OR($N123=[2]Tabla_Probabilidad!$F$20,$N123=[2]Tabla_Probabilidad!$L$20),"Media",IF(OR($N123=[2]Tabla_Probabilidad!$G$20,$N123=[2]Tabla_Probabilidad!$M$20),"Alta",IF(OR($N123=[2]Tabla_Probabilidad!$H$20,$N123=[2]Tabla_Probabilidad!$N$20),"Muy Alta"))))))</f>
        <v>Media</v>
      </c>
      <c r="P123" s="94">
        <f>IF(O123="Muy Baja",1,IF(O123="Baja",2,IF(O123="Media",3,IF(O123="Alta",4,IF(O123="Muy Alta",5,"")))))</f>
        <v>3</v>
      </c>
      <c r="Q123" s="95" t="str">
        <f>IFERROR(IF($C123="Corrupción",HYPERLINK("#"&amp;"Impacto_Riesgos!C"&amp;MATCH($B123,[2]Impacto_Riesgos!$B$10:$B$138,0)+9,"Calcula el impacto aquí"),"")," ")</f>
        <v>Calcula el impacto aquí</v>
      </c>
      <c r="R123" s="127">
        <f>IFERROR(VLOOKUP(A123,[2]Impacto_Riesgos!$A$8:$W$138,23,),"NA")</f>
        <v>16</v>
      </c>
      <c r="S123" s="99" t="s">
        <v>90</v>
      </c>
      <c r="T123" s="100" t="str">
        <f>IF($S123='[2]Tabla Impacto'!$F$10,"Moderado",IF($S123='[2]Tabla Impacto'!$G$10,"Mayor",IF($S123='[2]Tabla Impacto'!$H$10,"Catastrófico","")))</f>
        <v>Catastrófico</v>
      </c>
      <c r="U123" s="98">
        <f>IF(T123="Leve",1,IF(T123="Menor",2,IF(T123="Moderado",3,IF(T123="Mayor",4,IF(T123="Catastrófico",5,"")))))</f>
        <v>5</v>
      </c>
      <c r="V123" s="85"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23" t="s">
        <v>91</v>
      </c>
      <c r="X123" s="25" t="s">
        <v>658</v>
      </c>
      <c r="Y123" s="26" t="s">
        <v>659</v>
      </c>
      <c r="Z123" s="26" t="s">
        <v>660</v>
      </c>
      <c r="AA123" s="26" t="s">
        <v>661</v>
      </c>
      <c r="AB123" s="27" t="s">
        <v>96</v>
      </c>
      <c r="AC123" s="27" t="s">
        <v>97</v>
      </c>
      <c r="AD123" s="28" t="s">
        <v>98</v>
      </c>
      <c r="AE123" s="28" t="s">
        <v>156</v>
      </c>
      <c r="AF123" s="28" t="s">
        <v>100</v>
      </c>
      <c r="AG123" s="29" t="s">
        <v>98</v>
      </c>
      <c r="AH123" s="28" t="s">
        <v>101</v>
      </c>
      <c r="AI123" s="30">
        <f t="shared" si="5"/>
        <v>95</v>
      </c>
      <c r="AJ123" s="30" t="str">
        <f t="shared" si="3"/>
        <v>Moderado</v>
      </c>
      <c r="AK123" s="28" t="s">
        <v>102</v>
      </c>
      <c r="AL123" s="30" t="str">
        <f>IFERROR(VLOOKUP(AJ123&amp;AK123,[2]Tabla_Controles!$B$56:$G$65,5,FALSE),"")</f>
        <v>Moderado</v>
      </c>
      <c r="AM123" s="31">
        <f t="shared" si="4"/>
        <v>50</v>
      </c>
      <c r="AN123" s="121">
        <f>IFERROR(AVERAGE(AM123:AM129),"")</f>
        <v>60</v>
      </c>
      <c r="AO123" s="87" t="str">
        <f>IF($AN123=100,"Fuerte",IF($AN123&lt;100,"Moderado",IF($AN123&lt;50,"Débil",IF($AN123=0,"",""))))</f>
        <v>Moderado</v>
      </c>
      <c r="AP123" s="124" t="s">
        <v>103</v>
      </c>
      <c r="AQ123" s="91">
        <f>IFERROR(P123-VLOOKUP(AO123&amp;AP123,[2]Tabla_Controles!$B$77:$E$83,4,0),"")</f>
        <v>2</v>
      </c>
      <c r="AR123" s="78" t="str">
        <f>IF($AQ123="","",IF($AQ123=1,"Muy Baja",IF($AQ123=2,"Baja",IF($AQ123=3,"Media",IF($AQ123=4,"Alta",IF($AQ123=5,"Muy Alta","Muy Baja"))))))</f>
        <v>Baja</v>
      </c>
      <c r="AS123" s="78" t="str">
        <f>T123</f>
        <v>Catastrófico</v>
      </c>
      <c r="AT123" s="79"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80" t="s">
        <v>104</v>
      </c>
      <c r="AV123" s="41" t="s">
        <v>105</v>
      </c>
      <c r="AW123" s="33" t="s">
        <v>287</v>
      </c>
      <c r="AX123" s="34" t="s">
        <v>173</v>
      </c>
      <c r="AY123" s="35" t="s">
        <v>204</v>
      </c>
      <c r="AZ123" s="36">
        <v>44824</v>
      </c>
      <c r="BA123" s="36">
        <v>44849</v>
      </c>
      <c r="BB123" s="132" t="s">
        <v>109</v>
      </c>
      <c r="BC123" s="23" t="s">
        <v>91</v>
      </c>
      <c r="BD123" s="38"/>
      <c r="BE123" s="40" t="s">
        <v>206</v>
      </c>
      <c r="BF123" s="40"/>
      <c r="BG123" s="41" t="s">
        <v>171</v>
      </c>
      <c r="BH123" s="38"/>
      <c r="BI123" s="42" t="s">
        <v>206</v>
      </c>
      <c r="BJ123" s="42" t="s">
        <v>94</v>
      </c>
      <c r="BK123" s="109" t="s">
        <v>111</v>
      </c>
      <c r="BL123" s="144" t="s">
        <v>662</v>
      </c>
      <c r="BM123" s="75" t="s">
        <v>94</v>
      </c>
    </row>
    <row r="124" spans="1:65" ht="117" customHeight="1" x14ac:dyDescent="0.3">
      <c r="A124" s="141"/>
      <c r="B124" s="138" t="s">
        <v>651</v>
      </c>
      <c r="C124" s="117"/>
      <c r="D124" s="117"/>
      <c r="E124" s="138" t="s">
        <v>345</v>
      </c>
      <c r="F124" s="138" t="s">
        <v>652</v>
      </c>
      <c r="G124" s="119"/>
      <c r="H124" s="148"/>
      <c r="I124" s="104"/>
      <c r="J124" s="105"/>
      <c r="K124" s="23" t="s">
        <v>113</v>
      </c>
      <c r="L124" s="24" t="s">
        <v>663</v>
      </c>
      <c r="M124" s="136"/>
      <c r="N124" s="105"/>
      <c r="O124" s="100"/>
      <c r="P124" s="94"/>
      <c r="Q124" s="96"/>
      <c r="R124" s="128"/>
      <c r="S124" s="99"/>
      <c r="T124" s="100"/>
      <c r="U124" s="98"/>
      <c r="V124" s="85"/>
      <c r="W124" s="23" t="s">
        <v>115</v>
      </c>
      <c r="X124" s="25" t="s">
        <v>664</v>
      </c>
      <c r="Y124" s="26" t="s">
        <v>665</v>
      </c>
      <c r="Z124" s="26" t="s">
        <v>666</v>
      </c>
      <c r="AA124" s="26" t="s">
        <v>354</v>
      </c>
      <c r="AB124" s="27" t="s">
        <v>96</v>
      </c>
      <c r="AC124" s="27" t="s">
        <v>97</v>
      </c>
      <c r="AD124" s="28" t="s">
        <v>98</v>
      </c>
      <c r="AE124" s="28" t="s">
        <v>156</v>
      </c>
      <c r="AF124" s="28" t="s">
        <v>100</v>
      </c>
      <c r="AG124" s="29" t="s">
        <v>98</v>
      </c>
      <c r="AH124" s="28" t="s">
        <v>101</v>
      </c>
      <c r="AI124" s="30">
        <f t="shared" si="5"/>
        <v>95</v>
      </c>
      <c r="AJ124" s="30" t="str">
        <f t="shared" si="3"/>
        <v>Moderado</v>
      </c>
      <c r="AK124" s="28" t="s">
        <v>102</v>
      </c>
      <c r="AL124" s="30" t="str">
        <f>IFERROR(VLOOKUP(AJ124&amp;AK124,[2]Tabla_Controles!$B$56:$G$65,5,FALSE),"")</f>
        <v>Moderado</v>
      </c>
      <c r="AM124" s="31">
        <f t="shared" si="4"/>
        <v>50</v>
      </c>
      <c r="AN124" s="122"/>
      <c r="AO124" s="88"/>
      <c r="AP124" s="125"/>
      <c r="AQ124" s="92"/>
      <c r="AR124" s="78"/>
      <c r="AS124" s="78"/>
      <c r="AT124" s="79"/>
      <c r="AU124" s="80"/>
      <c r="AV124" s="41" t="s">
        <v>121</v>
      </c>
      <c r="AW124" s="49" t="s">
        <v>172</v>
      </c>
      <c r="AX124" s="34" t="s">
        <v>173</v>
      </c>
      <c r="AY124" s="34" t="s">
        <v>95</v>
      </c>
      <c r="AZ124" s="50">
        <v>44742</v>
      </c>
      <c r="BA124" s="50">
        <v>44757</v>
      </c>
      <c r="BB124" s="133"/>
      <c r="BC124" s="23" t="s">
        <v>115</v>
      </c>
      <c r="BD124" s="38" t="s">
        <v>126</v>
      </c>
      <c r="BE124" s="40" t="s">
        <v>667</v>
      </c>
      <c r="BF124" s="40" t="s">
        <v>668</v>
      </c>
      <c r="BG124" s="41" t="s">
        <v>182</v>
      </c>
      <c r="BH124" s="38"/>
      <c r="BI124" s="73" t="s">
        <v>550</v>
      </c>
      <c r="BJ124" s="42" t="s">
        <v>94</v>
      </c>
      <c r="BK124" s="110"/>
      <c r="BL124" s="145"/>
      <c r="BM124" s="76"/>
    </row>
    <row r="125" spans="1:65" ht="409.5" x14ac:dyDescent="0.3">
      <c r="A125" s="141"/>
      <c r="B125" s="138" t="s">
        <v>651</v>
      </c>
      <c r="C125" s="117"/>
      <c r="D125" s="117"/>
      <c r="E125" s="138" t="s">
        <v>345</v>
      </c>
      <c r="F125" s="138" t="s">
        <v>652</v>
      </c>
      <c r="G125" s="119"/>
      <c r="H125" s="148"/>
      <c r="I125" s="104"/>
      <c r="J125" s="105"/>
      <c r="K125" s="23" t="s">
        <v>131</v>
      </c>
      <c r="L125" s="24" t="s">
        <v>669</v>
      </c>
      <c r="M125" s="136"/>
      <c r="N125" s="105"/>
      <c r="O125" s="100"/>
      <c r="P125" s="94"/>
      <c r="Q125" s="96"/>
      <c r="R125" s="128"/>
      <c r="S125" s="99"/>
      <c r="T125" s="100"/>
      <c r="U125" s="98"/>
      <c r="V125" s="85"/>
      <c r="W125" s="23" t="s">
        <v>133</v>
      </c>
      <c r="X125" s="25" t="s">
        <v>670</v>
      </c>
      <c r="Y125" s="26" t="s">
        <v>671</v>
      </c>
      <c r="Z125" s="26" t="s">
        <v>672</v>
      </c>
      <c r="AA125" s="26" t="s">
        <v>354</v>
      </c>
      <c r="AB125" s="27" t="s">
        <v>96</v>
      </c>
      <c r="AC125" s="27" t="s">
        <v>97</v>
      </c>
      <c r="AD125" s="28" t="s">
        <v>98</v>
      </c>
      <c r="AE125" s="28" t="s">
        <v>99</v>
      </c>
      <c r="AF125" s="28" t="s">
        <v>100</v>
      </c>
      <c r="AG125" s="29" t="s">
        <v>98</v>
      </c>
      <c r="AH125" s="28" t="s">
        <v>101</v>
      </c>
      <c r="AI125" s="30">
        <f t="shared" si="5"/>
        <v>100</v>
      </c>
      <c r="AJ125" s="30" t="str">
        <f t="shared" si="3"/>
        <v>Fuerte</v>
      </c>
      <c r="AK125" s="28" t="s">
        <v>102</v>
      </c>
      <c r="AL125" s="30" t="str">
        <f>IFERROR(VLOOKUP(AJ125&amp;AK125,[2]Tabla_Controles!$B$56:$G$65,5,FALSE),"")</f>
        <v>Fuerte</v>
      </c>
      <c r="AM125" s="31">
        <f t="shared" si="4"/>
        <v>100</v>
      </c>
      <c r="AN125" s="122"/>
      <c r="AO125" s="88"/>
      <c r="AP125" s="125"/>
      <c r="AQ125" s="92"/>
      <c r="AR125" s="78"/>
      <c r="AS125" s="78"/>
      <c r="AT125" s="79"/>
      <c r="AU125" s="80"/>
      <c r="AV125" s="41" t="s">
        <v>137</v>
      </c>
      <c r="AW125" s="33" t="s">
        <v>158</v>
      </c>
      <c r="AX125" s="35" t="s">
        <v>159</v>
      </c>
      <c r="AY125" s="35" t="s">
        <v>160</v>
      </c>
      <c r="AZ125" s="43" t="s">
        <v>125</v>
      </c>
      <c r="BA125" s="37" t="s">
        <v>108</v>
      </c>
      <c r="BB125" s="133"/>
      <c r="BC125" s="23" t="s">
        <v>133</v>
      </c>
      <c r="BD125" s="38" t="s">
        <v>126</v>
      </c>
      <c r="BE125" s="40" t="s">
        <v>673</v>
      </c>
      <c r="BF125" s="40" t="s">
        <v>674</v>
      </c>
      <c r="BG125" s="41" t="s">
        <v>105</v>
      </c>
      <c r="BH125" s="38" t="s">
        <v>126</v>
      </c>
      <c r="BI125" s="42" t="s">
        <v>675</v>
      </c>
      <c r="BJ125" s="42" t="s">
        <v>676</v>
      </c>
      <c r="BK125" s="110"/>
      <c r="BL125" s="145"/>
      <c r="BM125" s="76"/>
    </row>
    <row r="126" spans="1:65" ht="181.5" x14ac:dyDescent="0.3">
      <c r="A126" s="141"/>
      <c r="B126" s="138" t="s">
        <v>651</v>
      </c>
      <c r="C126" s="117"/>
      <c r="D126" s="117"/>
      <c r="E126" s="138" t="s">
        <v>345</v>
      </c>
      <c r="F126" s="138" t="s">
        <v>652</v>
      </c>
      <c r="G126" s="119"/>
      <c r="H126" s="148"/>
      <c r="I126" s="104"/>
      <c r="J126" s="105"/>
      <c r="K126" s="23" t="s">
        <v>140</v>
      </c>
      <c r="L126" s="24" t="s">
        <v>677</v>
      </c>
      <c r="M126" s="136"/>
      <c r="N126" s="105"/>
      <c r="O126" s="100"/>
      <c r="P126" s="94"/>
      <c r="Q126" s="96"/>
      <c r="R126" s="128"/>
      <c r="S126" s="99"/>
      <c r="T126" s="100"/>
      <c r="U126" s="98"/>
      <c r="V126" s="85"/>
      <c r="W126" s="23" t="s">
        <v>142</v>
      </c>
      <c r="X126" s="25" t="s">
        <v>678</v>
      </c>
      <c r="Y126" s="26" t="s">
        <v>679</v>
      </c>
      <c r="Z126" s="26" t="s">
        <v>672</v>
      </c>
      <c r="AA126" s="26" t="s">
        <v>354</v>
      </c>
      <c r="AB126" s="27" t="s">
        <v>96</v>
      </c>
      <c r="AC126" s="27" t="s">
        <v>97</v>
      </c>
      <c r="AD126" s="28" t="s">
        <v>98</v>
      </c>
      <c r="AE126" s="28" t="s">
        <v>156</v>
      </c>
      <c r="AF126" s="28" t="s">
        <v>100</v>
      </c>
      <c r="AG126" s="29" t="s">
        <v>98</v>
      </c>
      <c r="AH126" s="28" t="s">
        <v>101</v>
      </c>
      <c r="AI126" s="30">
        <f t="shared" si="5"/>
        <v>95</v>
      </c>
      <c r="AJ126" s="30" t="str">
        <f t="shared" si="3"/>
        <v>Moderado</v>
      </c>
      <c r="AK126" s="28" t="s">
        <v>102</v>
      </c>
      <c r="AL126" s="30" t="str">
        <f>IFERROR(VLOOKUP(AJ126&amp;AK126,[2]Tabla_Controles!$B$56:$G$65,5,FALSE),"")</f>
        <v>Moderado</v>
      </c>
      <c r="AM126" s="31">
        <f t="shared" si="4"/>
        <v>50</v>
      </c>
      <c r="AN126" s="122"/>
      <c r="AO126" s="88"/>
      <c r="AP126" s="125"/>
      <c r="AQ126" s="92"/>
      <c r="AR126" s="78"/>
      <c r="AS126" s="78"/>
      <c r="AT126" s="79"/>
      <c r="AU126" s="80"/>
      <c r="AV126" s="41" t="s">
        <v>147</v>
      </c>
      <c r="AW126" s="49" t="s">
        <v>94</v>
      </c>
      <c r="AX126" s="49" t="s">
        <v>94</v>
      </c>
      <c r="AY126" s="49" t="s">
        <v>94</v>
      </c>
      <c r="AZ126" s="49" t="s">
        <v>94</v>
      </c>
      <c r="BA126" s="49" t="s">
        <v>94</v>
      </c>
      <c r="BB126" s="133"/>
      <c r="BC126" s="23" t="s">
        <v>142</v>
      </c>
      <c r="BD126" s="38" t="s">
        <v>126</v>
      </c>
      <c r="BE126" s="40" t="s">
        <v>680</v>
      </c>
      <c r="BF126" s="40" t="s">
        <v>681</v>
      </c>
      <c r="BG126" s="41" t="s">
        <v>121</v>
      </c>
      <c r="BH126" s="38"/>
      <c r="BI126" s="42"/>
      <c r="BJ126" s="42"/>
      <c r="BK126" s="110"/>
      <c r="BL126" s="145"/>
      <c r="BM126" s="76"/>
    </row>
    <row r="127" spans="1:65" ht="363" x14ac:dyDescent="0.3">
      <c r="A127" s="141"/>
      <c r="B127" s="138" t="s">
        <v>651</v>
      </c>
      <c r="C127" s="117"/>
      <c r="D127" s="117"/>
      <c r="E127" s="138" t="s">
        <v>345</v>
      </c>
      <c r="F127" s="138" t="s">
        <v>652</v>
      </c>
      <c r="G127" s="119"/>
      <c r="H127" s="148"/>
      <c r="I127" s="104"/>
      <c r="J127" s="105"/>
      <c r="K127" s="23" t="s">
        <v>150</v>
      </c>
      <c r="L127" s="24" t="s">
        <v>682</v>
      </c>
      <c r="M127" s="136"/>
      <c r="N127" s="105"/>
      <c r="O127" s="100"/>
      <c r="P127" s="94"/>
      <c r="Q127" s="96"/>
      <c r="R127" s="128"/>
      <c r="S127" s="99"/>
      <c r="T127" s="100"/>
      <c r="U127" s="98"/>
      <c r="V127" s="85"/>
      <c r="W127" s="23" t="s">
        <v>152</v>
      </c>
      <c r="X127" s="25" t="s">
        <v>683</v>
      </c>
      <c r="Y127" s="26" t="s">
        <v>684</v>
      </c>
      <c r="Z127" s="26" t="s">
        <v>685</v>
      </c>
      <c r="AA127" s="26" t="s">
        <v>686</v>
      </c>
      <c r="AB127" s="27" t="s">
        <v>96</v>
      </c>
      <c r="AC127" s="27" t="s">
        <v>97</v>
      </c>
      <c r="AD127" s="28" t="s">
        <v>98</v>
      </c>
      <c r="AE127" s="28" t="s">
        <v>156</v>
      </c>
      <c r="AF127" s="28" t="s">
        <v>100</v>
      </c>
      <c r="AG127" s="29" t="s">
        <v>98</v>
      </c>
      <c r="AH127" s="28" t="s">
        <v>101</v>
      </c>
      <c r="AI127" s="30">
        <f t="shared" si="5"/>
        <v>95</v>
      </c>
      <c r="AJ127" s="30" t="str">
        <f t="shared" si="3"/>
        <v>Moderado</v>
      </c>
      <c r="AK127" s="28" t="s">
        <v>102</v>
      </c>
      <c r="AL127" s="30" t="str">
        <f>IFERROR(VLOOKUP(AJ127&amp;AK127,[2]Tabla_Controles!$B$56:$G$65,5,FALSE),"")</f>
        <v>Moderado</v>
      </c>
      <c r="AM127" s="31">
        <f t="shared" si="4"/>
        <v>50</v>
      </c>
      <c r="AN127" s="122"/>
      <c r="AO127" s="88"/>
      <c r="AP127" s="125"/>
      <c r="AQ127" s="92"/>
      <c r="AR127" s="78"/>
      <c r="AS127" s="78"/>
      <c r="AT127" s="79"/>
      <c r="AU127" s="80"/>
      <c r="AV127" s="41" t="s">
        <v>157</v>
      </c>
      <c r="AW127" s="49" t="s">
        <v>94</v>
      </c>
      <c r="AX127" s="49" t="s">
        <v>94</v>
      </c>
      <c r="AY127" s="49" t="s">
        <v>94</v>
      </c>
      <c r="AZ127" s="49" t="s">
        <v>94</v>
      </c>
      <c r="BA127" s="49" t="s">
        <v>94</v>
      </c>
      <c r="BB127" s="133"/>
      <c r="BC127" s="23" t="s">
        <v>152</v>
      </c>
      <c r="BD127" s="38" t="s">
        <v>126</v>
      </c>
      <c r="BE127" s="40" t="s">
        <v>687</v>
      </c>
      <c r="BF127" s="40" t="s">
        <v>688</v>
      </c>
      <c r="BG127" s="41" t="s">
        <v>137</v>
      </c>
      <c r="BH127" s="38"/>
      <c r="BI127" s="42"/>
      <c r="BJ127" s="42"/>
      <c r="BK127" s="110"/>
      <c r="BL127" s="145"/>
      <c r="BM127" s="76"/>
    </row>
    <row r="128" spans="1:65" ht="48" hidden="1" customHeight="1" x14ac:dyDescent="0.3">
      <c r="A128" s="141"/>
      <c r="B128" s="138" t="s">
        <v>651</v>
      </c>
      <c r="C128" s="117"/>
      <c r="D128" s="117"/>
      <c r="E128" s="138" t="s">
        <v>345</v>
      </c>
      <c r="F128" s="138" t="s">
        <v>652</v>
      </c>
      <c r="G128" s="119"/>
      <c r="H128" s="148"/>
      <c r="I128" s="104"/>
      <c r="J128" s="105"/>
      <c r="K128" s="23" t="s">
        <v>165</v>
      </c>
      <c r="L128" s="24"/>
      <c r="M128" s="136"/>
      <c r="N128" s="105"/>
      <c r="O128" s="100"/>
      <c r="P128" s="94"/>
      <c r="Q128" s="96"/>
      <c r="R128" s="128"/>
      <c r="S128" s="99"/>
      <c r="T128" s="100"/>
      <c r="U128" s="98"/>
      <c r="V128" s="85"/>
      <c r="W128" s="23" t="s">
        <v>167</v>
      </c>
      <c r="X128" s="25"/>
      <c r="Y128" s="26"/>
      <c r="Z128" s="26"/>
      <c r="AA128" s="26"/>
      <c r="AB128" s="27"/>
      <c r="AC128" s="27"/>
      <c r="AD128" s="28"/>
      <c r="AE128" s="28"/>
      <c r="AF128" s="28"/>
      <c r="AG128" s="29"/>
      <c r="AH128" s="28"/>
      <c r="AI128" s="30" t="str">
        <f t="shared" si="5"/>
        <v/>
      </c>
      <c r="AJ128" s="30" t="str">
        <f t="shared" si="3"/>
        <v/>
      </c>
      <c r="AK128" s="28"/>
      <c r="AL128" s="30" t="str">
        <f>IFERROR(VLOOKUP(AJ128&amp;AK128,[2]Tabla_Controles!$B$56:$G$65,5,FALSE),"")</f>
        <v/>
      </c>
      <c r="AM128" s="31" t="str">
        <f t="shared" si="4"/>
        <v/>
      </c>
      <c r="AN128" s="122"/>
      <c r="AO128" s="88"/>
      <c r="AP128" s="125"/>
      <c r="AQ128" s="92"/>
      <c r="AR128" s="78"/>
      <c r="AS128" s="78"/>
      <c r="AT128" s="79"/>
      <c r="AU128" s="80"/>
      <c r="AV128" s="41" t="s">
        <v>171</v>
      </c>
      <c r="AW128" s="49"/>
      <c r="AX128" s="49"/>
      <c r="AY128" s="52"/>
      <c r="AZ128" s="52"/>
      <c r="BA128" s="52"/>
      <c r="BB128" s="133"/>
      <c r="BC128" s="23" t="s">
        <v>167</v>
      </c>
      <c r="BD128" s="38"/>
      <c r="BE128" s="40"/>
      <c r="BF128" s="40"/>
      <c r="BG128" s="41" t="s">
        <v>147</v>
      </c>
      <c r="BH128" s="38"/>
      <c r="BI128" s="42"/>
      <c r="BJ128" s="42"/>
      <c r="BK128" s="110"/>
      <c r="BL128" s="145"/>
      <c r="BM128" s="76"/>
    </row>
    <row r="129" spans="1:65" ht="30" hidden="1" customHeight="1" x14ac:dyDescent="0.3">
      <c r="A129" s="141"/>
      <c r="B129" s="138" t="s">
        <v>651</v>
      </c>
      <c r="C129" s="117"/>
      <c r="D129" s="117"/>
      <c r="E129" s="138" t="s">
        <v>345</v>
      </c>
      <c r="F129" s="138" t="s">
        <v>652</v>
      </c>
      <c r="G129" s="120"/>
      <c r="H129" s="149"/>
      <c r="I129" s="104"/>
      <c r="J129" s="105"/>
      <c r="K129" s="23" t="s">
        <v>175</v>
      </c>
      <c r="L129" s="24"/>
      <c r="M129" s="137"/>
      <c r="N129" s="105"/>
      <c r="O129" s="100"/>
      <c r="P129" s="94"/>
      <c r="Q129" s="97"/>
      <c r="R129" s="129"/>
      <c r="S129" s="99"/>
      <c r="T129" s="100"/>
      <c r="U129" s="98"/>
      <c r="V129" s="85"/>
      <c r="W129" s="23" t="s">
        <v>177</v>
      </c>
      <c r="X129" s="25"/>
      <c r="Y129" s="26"/>
      <c r="Z129" s="26"/>
      <c r="AA129" s="26"/>
      <c r="AB129" s="27"/>
      <c r="AC129" s="27"/>
      <c r="AD129" s="28"/>
      <c r="AE129" s="28"/>
      <c r="AF129" s="28"/>
      <c r="AG129" s="29"/>
      <c r="AH129" s="28"/>
      <c r="AI129" s="30" t="str">
        <f t="shared" si="5"/>
        <v/>
      </c>
      <c r="AJ129" s="30" t="str">
        <f t="shared" si="3"/>
        <v/>
      </c>
      <c r="AK129" s="28"/>
      <c r="AL129" s="30" t="str">
        <f>IFERROR(VLOOKUP(AJ129&amp;AK129,[2]Tabla_Controles!$B$56:$G$65,5,FALSE),"")</f>
        <v/>
      </c>
      <c r="AM129" s="31" t="str">
        <f t="shared" si="4"/>
        <v/>
      </c>
      <c r="AN129" s="123"/>
      <c r="AO129" s="89"/>
      <c r="AP129" s="126"/>
      <c r="AQ129" s="93"/>
      <c r="AR129" s="78"/>
      <c r="AS129" s="78"/>
      <c r="AT129" s="79"/>
      <c r="AU129" s="80"/>
      <c r="AV129" s="41" t="s">
        <v>182</v>
      </c>
      <c r="AW129" s="49"/>
      <c r="AX129" s="49"/>
      <c r="AY129" s="52"/>
      <c r="AZ129" s="52"/>
      <c r="BA129" s="52"/>
      <c r="BB129" s="134"/>
      <c r="BC129" s="23" t="s">
        <v>177</v>
      </c>
      <c r="BD129" s="38"/>
      <c r="BE129" s="40"/>
      <c r="BF129" s="40"/>
      <c r="BG129" s="41" t="s">
        <v>157</v>
      </c>
      <c r="BH129" s="38"/>
      <c r="BI129" s="42"/>
      <c r="BJ129" s="42"/>
      <c r="BK129" s="111"/>
      <c r="BL129" s="146"/>
      <c r="BM129" s="77"/>
    </row>
    <row r="130" spans="1:65" ht="165" x14ac:dyDescent="0.3">
      <c r="A130" s="130" t="str">
        <f>C130&amp;COUNTIF($C$10:C130,C130)</f>
        <v>Corrupción18</v>
      </c>
      <c r="B130" s="138" t="s">
        <v>689</v>
      </c>
      <c r="C130" s="117" t="s">
        <v>79</v>
      </c>
      <c r="D130" s="117" t="s">
        <v>690</v>
      </c>
      <c r="E130" s="138" t="s">
        <v>608</v>
      </c>
      <c r="F130" s="138" t="s">
        <v>691</v>
      </c>
      <c r="G130" s="118" t="s">
        <v>692</v>
      </c>
      <c r="H130" s="101" t="s">
        <v>691</v>
      </c>
      <c r="I130" s="104" t="str">
        <f>"Posibilidad de recibir o solicitar cualquier dádiva o beneficio a nombre propio o de terceros, con el fin de "&amp;J130</f>
        <v>Posibilidad de recibir o solicitar cualquier dádiva o beneficio a nombre propio o de terceros, con el fin de facilitar el lavado de activos y/o financiamiento a grupos terroristas o de operación ilegal con la comercialización de activos administrados por la SAE</v>
      </c>
      <c r="J130" s="105" t="s">
        <v>693</v>
      </c>
      <c r="K130" s="23" t="s">
        <v>86</v>
      </c>
      <c r="L130" s="24" t="s">
        <v>694</v>
      </c>
      <c r="M130" s="135" t="s">
        <v>695</v>
      </c>
      <c r="N130" s="105" t="s">
        <v>89</v>
      </c>
      <c r="O130" s="100" t="str">
        <f>IF(N130="","",IF(OR($N130=[2]Tabla_Probabilidad!$D$20,$N130=[2]Tabla_Probabilidad!$J$20),"Muy Baja",IF(OR($N130=[2]Tabla_Probabilidad!$E$20,$N130=[2]Tabla_Probabilidad!$K$20),"Baja",IF(OR($N130=[2]Tabla_Probabilidad!$F$20,$N130=[2]Tabla_Probabilidad!$L$20),"Media",IF(OR($N130=[2]Tabla_Probabilidad!$G$20,$N130=[2]Tabla_Probabilidad!$M$20),"Alta",IF(OR($N130=[2]Tabla_Probabilidad!$H$20,$N130=[2]Tabla_Probabilidad!$N$20),"Muy Alta"))))))</f>
        <v>Media</v>
      </c>
      <c r="P130" s="94">
        <f>IF(O130="Muy Baja",1,IF(O130="Baja",2,IF(O130="Media",3,IF(O130="Alta",4,IF(O130="Muy Alta",5,"")))))</f>
        <v>3</v>
      </c>
      <c r="Q130" s="95" t="str">
        <f>IFERROR(IF($C130="Corrupción",HYPERLINK("#"&amp;"Impacto_Riesgos!C"&amp;MATCH($B130,[2]Impacto_Riesgos!$B$10:$B$138,0)+9,"Calcula el impacto aquí"),"")," ")</f>
        <v>Calcula el impacto aquí</v>
      </c>
      <c r="R130" s="127">
        <f>IFERROR(VLOOKUP(A130,[2]Impacto_Riesgos!$A$8:$W$138,23,),"NA")</f>
        <v>16</v>
      </c>
      <c r="S130" s="99" t="s">
        <v>90</v>
      </c>
      <c r="T130" s="100" t="str">
        <f>IF($S130='[2]Tabla Impacto'!$F$10,"Moderado",IF($S130='[2]Tabla Impacto'!$G$10,"Mayor",IF($S130='[2]Tabla Impacto'!$H$10,"Catastrófico","")))</f>
        <v>Catastrófico</v>
      </c>
      <c r="U130" s="98">
        <f>IF(T130="Leve",1,IF(T130="Menor",2,IF(T130="Moderado",3,IF(T130="Mayor",4,IF(T130="Catastrófico",5,"")))))</f>
        <v>5</v>
      </c>
      <c r="V130" s="85"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23" t="s">
        <v>91</v>
      </c>
      <c r="X130" s="25" t="s">
        <v>696</v>
      </c>
      <c r="Y130" s="26" t="s">
        <v>697</v>
      </c>
      <c r="Z130" s="26" t="s">
        <v>698</v>
      </c>
      <c r="AA130" s="26" t="s">
        <v>201</v>
      </c>
      <c r="AB130" s="27" t="s">
        <v>96</v>
      </c>
      <c r="AC130" s="27" t="s">
        <v>97</v>
      </c>
      <c r="AD130" s="28" t="s">
        <v>98</v>
      </c>
      <c r="AE130" s="28" t="s">
        <v>99</v>
      </c>
      <c r="AF130" s="28" t="s">
        <v>100</v>
      </c>
      <c r="AG130" s="29" t="s">
        <v>98</v>
      </c>
      <c r="AH130" s="28" t="s">
        <v>101</v>
      </c>
      <c r="AI130" s="30">
        <f t="shared" si="5"/>
        <v>100</v>
      </c>
      <c r="AJ130" s="30" t="str">
        <f t="shared" si="3"/>
        <v>Fuerte</v>
      </c>
      <c r="AK130" s="28" t="s">
        <v>102</v>
      </c>
      <c r="AL130" s="30" t="str">
        <f>IFERROR(VLOOKUP(AJ130&amp;AK130,[2]Tabla_Controles!$B$56:$G$65,5,FALSE),"")</f>
        <v>Fuerte</v>
      </c>
      <c r="AM130" s="31">
        <f t="shared" si="4"/>
        <v>100</v>
      </c>
      <c r="AN130" s="121">
        <f>IFERROR(AVERAGE(AM130:AM136),"")</f>
        <v>87.5</v>
      </c>
      <c r="AO130" s="87" t="str">
        <f>IF($AN130=100,"Fuerte",IF($AN130&lt;100,"Moderado",IF($AN130&lt;50,"Débil",IF($AN130=0,"",""))))</f>
        <v>Moderado</v>
      </c>
      <c r="AP130" s="124" t="s">
        <v>103</v>
      </c>
      <c r="AQ130" s="91">
        <f>IFERROR(P130-VLOOKUP(AO130&amp;AP130,[2]Tabla_Controles!$B$77:$E$83,4,0),"")</f>
        <v>2</v>
      </c>
      <c r="AR130" s="78" t="str">
        <f>IF($AQ130="","",IF($AQ130=1,"Muy Baja",IF($AQ130=2,"Baja",IF($AQ130=3,"Media",IF($AQ130=4,"Alta",IF($AQ130=5,"Muy Alta","Muy Baja"))))))</f>
        <v>Baja</v>
      </c>
      <c r="AS130" s="78" t="str">
        <f>T130</f>
        <v>Catastrófico</v>
      </c>
      <c r="AT130" s="79"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80" t="s">
        <v>104</v>
      </c>
      <c r="AV130" s="41" t="s">
        <v>105</v>
      </c>
      <c r="AW130" s="49" t="s">
        <v>271</v>
      </c>
      <c r="AX130" s="49" t="s">
        <v>203</v>
      </c>
      <c r="AY130" s="49" t="s">
        <v>201</v>
      </c>
      <c r="AZ130" s="50">
        <v>44711</v>
      </c>
      <c r="BA130" s="52" t="s">
        <v>186</v>
      </c>
      <c r="BB130" s="132" t="s">
        <v>109</v>
      </c>
      <c r="BC130" s="23" t="s">
        <v>91</v>
      </c>
      <c r="BD130" s="38" t="s">
        <v>126</v>
      </c>
      <c r="BE130" s="40" t="s">
        <v>699</v>
      </c>
      <c r="BF130" s="40" t="s">
        <v>201</v>
      </c>
      <c r="BG130" s="41" t="s">
        <v>171</v>
      </c>
      <c r="BH130" s="38" t="s">
        <v>126</v>
      </c>
      <c r="BI130" s="42" t="s">
        <v>700</v>
      </c>
      <c r="BJ130" s="42" t="s">
        <v>466</v>
      </c>
      <c r="BK130" s="109" t="s">
        <v>111</v>
      </c>
      <c r="BL130" s="75" t="s">
        <v>701</v>
      </c>
      <c r="BM130" s="75" t="s">
        <v>94</v>
      </c>
    </row>
    <row r="131" spans="1:65" ht="148.5" customHeight="1" x14ac:dyDescent="0.3">
      <c r="A131" s="130"/>
      <c r="B131" s="138" t="s">
        <v>689</v>
      </c>
      <c r="C131" s="117"/>
      <c r="D131" s="117"/>
      <c r="E131" s="138" t="s">
        <v>608</v>
      </c>
      <c r="F131" s="138" t="s">
        <v>691</v>
      </c>
      <c r="G131" s="119"/>
      <c r="H131" s="102"/>
      <c r="I131" s="104"/>
      <c r="J131" s="105"/>
      <c r="K131" s="23" t="s">
        <v>113</v>
      </c>
      <c r="L131" s="24" t="s">
        <v>702</v>
      </c>
      <c r="M131" s="136"/>
      <c r="N131" s="105"/>
      <c r="O131" s="100"/>
      <c r="P131" s="94"/>
      <c r="Q131" s="96"/>
      <c r="R131" s="128"/>
      <c r="S131" s="99"/>
      <c r="T131" s="100"/>
      <c r="U131" s="98"/>
      <c r="V131" s="85"/>
      <c r="W131" s="23" t="s">
        <v>115</v>
      </c>
      <c r="X131" s="25" t="s">
        <v>703</v>
      </c>
      <c r="Y131" s="26" t="s">
        <v>704</v>
      </c>
      <c r="Z131" s="26" t="s">
        <v>698</v>
      </c>
      <c r="AA131" s="26" t="s">
        <v>201</v>
      </c>
      <c r="AB131" s="27" t="s">
        <v>96</v>
      </c>
      <c r="AC131" s="27" t="s">
        <v>97</v>
      </c>
      <c r="AD131" s="28" t="s">
        <v>98</v>
      </c>
      <c r="AE131" s="28" t="s">
        <v>99</v>
      </c>
      <c r="AF131" s="28" t="s">
        <v>100</v>
      </c>
      <c r="AG131" s="29" t="s">
        <v>98</v>
      </c>
      <c r="AH131" s="28" t="s">
        <v>101</v>
      </c>
      <c r="AI131" s="30">
        <f t="shared" si="5"/>
        <v>100</v>
      </c>
      <c r="AJ131" s="30" t="str">
        <f t="shared" si="3"/>
        <v>Fuerte</v>
      </c>
      <c r="AK131" s="28" t="s">
        <v>102</v>
      </c>
      <c r="AL131" s="30" t="str">
        <f>IFERROR(VLOOKUP(AJ131&amp;AK131,[2]Tabla_Controles!$B$56:$G$65,5,FALSE),"")</f>
        <v>Fuerte</v>
      </c>
      <c r="AM131" s="31">
        <f t="shared" si="4"/>
        <v>100</v>
      </c>
      <c r="AN131" s="122"/>
      <c r="AO131" s="88"/>
      <c r="AP131" s="125"/>
      <c r="AQ131" s="92"/>
      <c r="AR131" s="78"/>
      <c r="AS131" s="78"/>
      <c r="AT131" s="79"/>
      <c r="AU131" s="80"/>
      <c r="AV131" s="41" t="s">
        <v>121</v>
      </c>
      <c r="AW131" s="49" t="s">
        <v>202</v>
      </c>
      <c r="AX131" s="49" t="s">
        <v>203</v>
      </c>
      <c r="AY131" s="49" t="s">
        <v>204</v>
      </c>
      <c r="AZ131" s="50">
        <v>44651</v>
      </c>
      <c r="BA131" s="50">
        <v>44666</v>
      </c>
      <c r="BB131" s="133"/>
      <c r="BC131" s="23" t="s">
        <v>115</v>
      </c>
      <c r="BD131" s="38" t="s">
        <v>126</v>
      </c>
      <c r="BE131" s="55" t="s">
        <v>705</v>
      </c>
      <c r="BF131" s="40"/>
      <c r="BG131" s="41" t="s">
        <v>182</v>
      </c>
      <c r="BH131" s="38"/>
      <c r="BI131" s="42" t="s">
        <v>206</v>
      </c>
      <c r="BJ131" s="42" t="s">
        <v>94</v>
      </c>
      <c r="BK131" s="110"/>
      <c r="BL131" s="76"/>
      <c r="BM131" s="76"/>
    </row>
    <row r="132" spans="1:65" ht="181.5" x14ac:dyDescent="0.3">
      <c r="A132" s="130"/>
      <c r="B132" s="138" t="s">
        <v>689</v>
      </c>
      <c r="C132" s="117"/>
      <c r="D132" s="117"/>
      <c r="E132" s="138" t="s">
        <v>608</v>
      </c>
      <c r="F132" s="138" t="s">
        <v>691</v>
      </c>
      <c r="G132" s="119"/>
      <c r="H132" s="102"/>
      <c r="I132" s="104"/>
      <c r="J132" s="105"/>
      <c r="K132" s="23" t="s">
        <v>131</v>
      </c>
      <c r="L132" s="24" t="s">
        <v>706</v>
      </c>
      <c r="M132" s="136"/>
      <c r="N132" s="105"/>
      <c r="O132" s="100"/>
      <c r="P132" s="94"/>
      <c r="Q132" s="96"/>
      <c r="R132" s="128"/>
      <c r="S132" s="99"/>
      <c r="T132" s="100"/>
      <c r="U132" s="98"/>
      <c r="V132" s="85"/>
      <c r="W132" s="23" t="s">
        <v>133</v>
      </c>
      <c r="X132" s="25" t="s">
        <v>707</v>
      </c>
      <c r="Y132" s="26" t="s">
        <v>708</v>
      </c>
      <c r="Z132" s="26" t="s">
        <v>698</v>
      </c>
      <c r="AA132" s="26" t="s">
        <v>201</v>
      </c>
      <c r="AB132" s="27" t="s">
        <v>96</v>
      </c>
      <c r="AC132" s="27" t="s">
        <v>97</v>
      </c>
      <c r="AD132" s="28" t="s">
        <v>98</v>
      </c>
      <c r="AE132" s="28" t="s">
        <v>99</v>
      </c>
      <c r="AF132" s="28" t="s">
        <v>100</v>
      </c>
      <c r="AG132" s="29" t="s">
        <v>98</v>
      </c>
      <c r="AH132" s="28" t="s">
        <v>101</v>
      </c>
      <c r="AI132" s="30">
        <f t="shared" si="5"/>
        <v>100</v>
      </c>
      <c r="AJ132" s="30" t="str">
        <f t="shared" si="3"/>
        <v>Fuerte</v>
      </c>
      <c r="AK132" s="28" t="s">
        <v>102</v>
      </c>
      <c r="AL132" s="30" t="str">
        <f>IFERROR(VLOOKUP(AJ132&amp;AK132,[2]Tabla_Controles!$B$56:$G$65,5,FALSE),"")</f>
        <v>Fuerte</v>
      </c>
      <c r="AM132" s="31">
        <f t="shared" si="4"/>
        <v>100</v>
      </c>
      <c r="AN132" s="122"/>
      <c r="AO132" s="88"/>
      <c r="AP132" s="125"/>
      <c r="AQ132" s="92"/>
      <c r="AR132" s="78"/>
      <c r="AS132" s="78"/>
      <c r="AT132" s="79"/>
      <c r="AU132" s="80"/>
      <c r="AV132" s="41" t="s">
        <v>137</v>
      </c>
      <c r="AW132" s="49" t="s">
        <v>94</v>
      </c>
      <c r="AX132" s="49" t="s">
        <v>94</v>
      </c>
      <c r="AY132" s="49" t="s">
        <v>94</v>
      </c>
      <c r="AZ132" s="49" t="s">
        <v>94</v>
      </c>
      <c r="BA132" s="49" t="s">
        <v>94</v>
      </c>
      <c r="BB132" s="133"/>
      <c r="BC132" s="23" t="s">
        <v>133</v>
      </c>
      <c r="BD132" s="38" t="s">
        <v>126</v>
      </c>
      <c r="BE132" s="40" t="s">
        <v>709</v>
      </c>
      <c r="BF132" s="40" t="s">
        <v>710</v>
      </c>
      <c r="BG132" s="41" t="s">
        <v>105</v>
      </c>
      <c r="BH132" s="38"/>
      <c r="BI132" s="42"/>
      <c r="BJ132" s="42"/>
      <c r="BK132" s="110"/>
      <c r="BL132" s="76"/>
      <c r="BM132" s="76"/>
    </row>
    <row r="133" spans="1:65" ht="258" x14ac:dyDescent="0.3">
      <c r="A133" s="130"/>
      <c r="B133" s="138" t="s">
        <v>689</v>
      </c>
      <c r="C133" s="117"/>
      <c r="D133" s="117"/>
      <c r="E133" s="138" t="s">
        <v>608</v>
      </c>
      <c r="F133" s="138" t="s">
        <v>691</v>
      </c>
      <c r="G133" s="119"/>
      <c r="H133" s="102"/>
      <c r="I133" s="104"/>
      <c r="J133" s="105"/>
      <c r="K133" s="23" t="s">
        <v>140</v>
      </c>
      <c r="L133" s="24" t="s">
        <v>711</v>
      </c>
      <c r="M133" s="136"/>
      <c r="N133" s="105"/>
      <c r="O133" s="100"/>
      <c r="P133" s="94"/>
      <c r="Q133" s="96"/>
      <c r="R133" s="128"/>
      <c r="S133" s="99"/>
      <c r="T133" s="100"/>
      <c r="U133" s="98"/>
      <c r="V133" s="85"/>
      <c r="W133" s="23" t="s">
        <v>142</v>
      </c>
      <c r="X133" s="25" t="s">
        <v>178</v>
      </c>
      <c r="Y133" s="26" t="s">
        <v>179</v>
      </c>
      <c r="Z133" s="26" t="s">
        <v>180</v>
      </c>
      <c r="AA133" s="26" t="s">
        <v>181</v>
      </c>
      <c r="AB133" s="27" t="s">
        <v>96</v>
      </c>
      <c r="AC133" s="27" t="s">
        <v>97</v>
      </c>
      <c r="AD133" s="28" t="s">
        <v>98</v>
      </c>
      <c r="AE133" s="28" t="s">
        <v>156</v>
      </c>
      <c r="AF133" s="28" t="s">
        <v>100</v>
      </c>
      <c r="AG133" s="29" t="s">
        <v>98</v>
      </c>
      <c r="AH133" s="28" t="s">
        <v>101</v>
      </c>
      <c r="AI133" s="30">
        <f t="shared" si="5"/>
        <v>95</v>
      </c>
      <c r="AJ133" s="30" t="str">
        <f t="shared" si="3"/>
        <v>Moderado</v>
      </c>
      <c r="AK133" s="28" t="s">
        <v>102</v>
      </c>
      <c r="AL133" s="30" t="str">
        <f>IFERROR(VLOOKUP(AJ133&amp;AK133,[2]Tabla_Controles!$B$56:$G$65,5,FALSE),"")</f>
        <v>Moderado</v>
      </c>
      <c r="AM133" s="31">
        <f t="shared" si="4"/>
        <v>50</v>
      </c>
      <c r="AN133" s="122"/>
      <c r="AO133" s="88"/>
      <c r="AP133" s="125"/>
      <c r="AQ133" s="92"/>
      <c r="AR133" s="78"/>
      <c r="AS133" s="78"/>
      <c r="AT133" s="79"/>
      <c r="AU133" s="80"/>
      <c r="AV133" s="41" t="s">
        <v>147</v>
      </c>
      <c r="AW133" s="49" t="s">
        <v>183</v>
      </c>
      <c r="AX133" s="51" t="s">
        <v>184</v>
      </c>
      <c r="AY133" s="51" t="s">
        <v>181</v>
      </c>
      <c r="AZ133" s="52" t="s">
        <v>185</v>
      </c>
      <c r="BA133" s="52" t="s">
        <v>186</v>
      </c>
      <c r="BB133" s="133"/>
      <c r="BC133" s="23" t="s">
        <v>142</v>
      </c>
      <c r="BD133" s="38" t="s">
        <v>126</v>
      </c>
      <c r="BE133" s="67" t="s">
        <v>208</v>
      </c>
      <c r="BF133" s="67" t="s">
        <v>209</v>
      </c>
      <c r="BG133" s="41" t="s">
        <v>121</v>
      </c>
      <c r="BH133" s="38" t="s">
        <v>126</v>
      </c>
      <c r="BI133" s="68" t="s">
        <v>189</v>
      </c>
      <c r="BJ133" s="68" t="s">
        <v>190</v>
      </c>
      <c r="BK133" s="110"/>
      <c r="BL133" s="76"/>
      <c r="BM133" s="76"/>
    </row>
    <row r="134" spans="1:65" ht="33" hidden="1" x14ac:dyDescent="0.3">
      <c r="A134" s="130"/>
      <c r="B134" s="138" t="s">
        <v>689</v>
      </c>
      <c r="C134" s="117"/>
      <c r="D134" s="117"/>
      <c r="E134" s="138" t="s">
        <v>608</v>
      </c>
      <c r="F134" s="138" t="s">
        <v>691</v>
      </c>
      <c r="G134" s="119"/>
      <c r="H134" s="102"/>
      <c r="I134" s="104"/>
      <c r="J134" s="105"/>
      <c r="K134" s="23" t="s">
        <v>150</v>
      </c>
      <c r="L134" s="24"/>
      <c r="M134" s="136"/>
      <c r="N134" s="105"/>
      <c r="O134" s="100"/>
      <c r="P134" s="94"/>
      <c r="Q134" s="96"/>
      <c r="R134" s="128"/>
      <c r="S134" s="99"/>
      <c r="T134" s="100"/>
      <c r="U134" s="98"/>
      <c r="V134" s="85"/>
      <c r="W134" s="23" t="s">
        <v>152</v>
      </c>
      <c r="X134" s="25"/>
      <c r="Y134" s="26"/>
      <c r="Z134" s="26"/>
      <c r="AA134" s="26"/>
      <c r="AB134" s="27"/>
      <c r="AC134" s="27"/>
      <c r="AD134" s="28"/>
      <c r="AE134" s="28"/>
      <c r="AF134" s="28"/>
      <c r="AG134" s="29"/>
      <c r="AH134" s="28"/>
      <c r="AI134" s="30" t="str">
        <f t="shared" si="5"/>
        <v/>
      </c>
      <c r="AJ134" s="30" t="str">
        <f t="shared" si="3"/>
        <v/>
      </c>
      <c r="AK134" s="28"/>
      <c r="AL134" s="30" t="str">
        <f>IFERROR(VLOOKUP(AJ134&amp;AK134,[2]Tabla_Controles!$B$56:$G$65,5,FALSE),"")</f>
        <v/>
      </c>
      <c r="AM134" s="31" t="str">
        <f t="shared" si="4"/>
        <v/>
      </c>
      <c r="AN134" s="122"/>
      <c r="AO134" s="88"/>
      <c r="AP134" s="125"/>
      <c r="AQ134" s="92"/>
      <c r="AR134" s="78"/>
      <c r="AS134" s="78"/>
      <c r="AT134" s="79"/>
      <c r="AU134" s="80"/>
      <c r="AV134" s="41" t="s">
        <v>157</v>
      </c>
      <c r="AW134" s="49"/>
      <c r="AX134" s="49"/>
      <c r="AY134" s="52"/>
      <c r="AZ134" s="52"/>
      <c r="BA134" s="52"/>
      <c r="BB134" s="133"/>
      <c r="BC134" s="23" t="s">
        <v>152</v>
      </c>
      <c r="BD134" s="38"/>
      <c r="BE134" s="40"/>
      <c r="BF134" s="40"/>
      <c r="BG134" s="41" t="s">
        <v>137</v>
      </c>
      <c r="BH134" s="38"/>
      <c r="BI134" s="42"/>
      <c r="BJ134" s="42"/>
      <c r="BK134" s="142"/>
      <c r="BL134" s="139"/>
      <c r="BM134" s="139"/>
    </row>
    <row r="135" spans="1:65" ht="30" hidden="1" customHeight="1" x14ac:dyDescent="0.3">
      <c r="A135" s="130"/>
      <c r="B135" s="138" t="s">
        <v>689</v>
      </c>
      <c r="C135" s="117"/>
      <c r="D135" s="117"/>
      <c r="E135" s="138" t="s">
        <v>608</v>
      </c>
      <c r="F135" s="138" t="s">
        <v>691</v>
      </c>
      <c r="G135" s="119"/>
      <c r="H135" s="102"/>
      <c r="I135" s="104"/>
      <c r="J135" s="105"/>
      <c r="K135" s="23" t="s">
        <v>165</v>
      </c>
      <c r="L135" s="24"/>
      <c r="M135" s="136"/>
      <c r="N135" s="105"/>
      <c r="O135" s="100"/>
      <c r="P135" s="94"/>
      <c r="Q135" s="96"/>
      <c r="R135" s="128"/>
      <c r="S135" s="99"/>
      <c r="T135" s="100"/>
      <c r="U135" s="98"/>
      <c r="V135" s="85"/>
      <c r="W135" s="23" t="s">
        <v>167</v>
      </c>
      <c r="X135" s="25"/>
      <c r="Y135" s="26"/>
      <c r="Z135" s="26"/>
      <c r="AA135" s="26"/>
      <c r="AB135" s="27"/>
      <c r="AC135" s="27"/>
      <c r="AD135" s="28"/>
      <c r="AE135" s="28"/>
      <c r="AF135" s="28"/>
      <c r="AG135" s="29"/>
      <c r="AH135" s="28"/>
      <c r="AI135" s="30" t="str">
        <f t="shared" si="5"/>
        <v/>
      </c>
      <c r="AJ135" s="30" t="str">
        <f t="shared" si="3"/>
        <v/>
      </c>
      <c r="AK135" s="28"/>
      <c r="AL135" s="30" t="str">
        <f>IFERROR(VLOOKUP(AJ135&amp;AK135,[2]Tabla_Controles!$B$56:$G$65,5,FALSE),"")</f>
        <v/>
      </c>
      <c r="AM135" s="31" t="str">
        <f t="shared" si="4"/>
        <v/>
      </c>
      <c r="AN135" s="122"/>
      <c r="AO135" s="88"/>
      <c r="AP135" s="125"/>
      <c r="AQ135" s="92"/>
      <c r="AR135" s="78"/>
      <c r="AS135" s="78"/>
      <c r="AT135" s="79"/>
      <c r="AU135" s="80"/>
      <c r="AV135" s="41" t="s">
        <v>171</v>
      </c>
      <c r="AW135" s="49"/>
      <c r="AX135" s="49"/>
      <c r="AY135" s="52"/>
      <c r="AZ135" s="52"/>
      <c r="BA135" s="52"/>
      <c r="BB135" s="133"/>
      <c r="BC135" s="23" t="s">
        <v>167</v>
      </c>
      <c r="BD135" s="38"/>
      <c r="BE135" s="40"/>
      <c r="BF135" s="40"/>
      <c r="BG135" s="41" t="s">
        <v>147</v>
      </c>
      <c r="BH135" s="38"/>
      <c r="BI135" s="42"/>
      <c r="BJ135" s="42"/>
      <c r="BK135" s="142"/>
      <c r="BL135" s="139"/>
      <c r="BM135" s="139"/>
    </row>
    <row r="136" spans="1:65" ht="30" hidden="1" customHeight="1" x14ac:dyDescent="0.3">
      <c r="A136" s="130"/>
      <c r="B136" s="138" t="s">
        <v>689</v>
      </c>
      <c r="C136" s="117"/>
      <c r="D136" s="117"/>
      <c r="E136" s="138" t="s">
        <v>608</v>
      </c>
      <c r="F136" s="138" t="s">
        <v>691</v>
      </c>
      <c r="G136" s="120"/>
      <c r="H136" s="103"/>
      <c r="I136" s="104"/>
      <c r="J136" s="105"/>
      <c r="K136" s="23" t="s">
        <v>175</v>
      </c>
      <c r="L136" s="24"/>
      <c r="M136" s="137"/>
      <c r="N136" s="105"/>
      <c r="O136" s="100"/>
      <c r="P136" s="94"/>
      <c r="Q136" s="97"/>
      <c r="R136" s="129"/>
      <c r="S136" s="99"/>
      <c r="T136" s="100"/>
      <c r="U136" s="98"/>
      <c r="V136" s="85"/>
      <c r="W136" s="23" t="s">
        <v>177</v>
      </c>
      <c r="X136" s="25"/>
      <c r="Y136" s="26"/>
      <c r="Z136" s="26"/>
      <c r="AA136" s="26"/>
      <c r="AB136" s="27"/>
      <c r="AC136" s="27"/>
      <c r="AD136" s="28"/>
      <c r="AE136" s="28"/>
      <c r="AF136" s="28"/>
      <c r="AG136" s="29"/>
      <c r="AH136" s="28"/>
      <c r="AI136" s="30" t="str">
        <f t="shared" si="5"/>
        <v/>
      </c>
      <c r="AJ136" s="30" t="str">
        <f t="shared" si="3"/>
        <v/>
      </c>
      <c r="AK136" s="28"/>
      <c r="AL136" s="30" t="str">
        <f>IFERROR(VLOOKUP(AJ136&amp;AK136,[2]Tabla_Controles!$B$56:$G$65,5,FALSE),"")</f>
        <v/>
      </c>
      <c r="AM136" s="31" t="str">
        <f t="shared" si="4"/>
        <v/>
      </c>
      <c r="AN136" s="123"/>
      <c r="AO136" s="89"/>
      <c r="AP136" s="126"/>
      <c r="AQ136" s="93"/>
      <c r="AR136" s="78"/>
      <c r="AS136" s="78"/>
      <c r="AT136" s="79"/>
      <c r="AU136" s="80"/>
      <c r="AV136" s="41" t="s">
        <v>182</v>
      </c>
      <c r="AW136" s="49"/>
      <c r="AX136" s="49"/>
      <c r="AY136" s="52"/>
      <c r="AZ136" s="52"/>
      <c r="BA136" s="52"/>
      <c r="BB136" s="134"/>
      <c r="BC136" s="23" t="s">
        <v>177</v>
      </c>
      <c r="BD136" s="38"/>
      <c r="BE136" s="40"/>
      <c r="BF136" s="40"/>
      <c r="BG136" s="41" t="s">
        <v>157</v>
      </c>
      <c r="BH136" s="38"/>
      <c r="BI136" s="42"/>
      <c r="BJ136" s="42"/>
      <c r="BK136" s="143"/>
      <c r="BL136" s="140"/>
      <c r="BM136" s="140"/>
    </row>
    <row r="137" spans="1:65" ht="409.5" x14ac:dyDescent="0.3">
      <c r="A137" s="141" t="str">
        <f>C137&amp;COUNTIF($C$10:C137,C137)</f>
        <v>Corrupción19</v>
      </c>
      <c r="B137" s="138" t="s">
        <v>712</v>
      </c>
      <c r="C137" s="117" t="s">
        <v>79</v>
      </c>
      <c r="D137" s="117" t="s">
        <v>80</v>
      </c>
      <c r="E137" s="138" t="s">
        <v>608</v>
      </c>
      <c r="F137" s="138" t="s">
        <v>691</v>
      </c>
      <c r="G137" s="118" t="s">
        <v>692</v>
      </c>
      <c r="H137" s="101" t="s">
        <v>713</v>
      </c>
      <c r="I137" s="104" t="str">
        <f>"Posibilidad de recibir o solicitar cualquier dádiva o beneficio a nombre propio o de terceros, con el fin de "&amp;J137</f>
        <v>Posibilidad de recibir o solicitar cualquier dádiva o beneficio a nombre propio o de terceros, con el fin de realizar entregas físicas de bienes sin el cumplimiento de los requisitos en los procesos de disposición final</v>
      </c>
      <c r="J137" s="105" t="s">
        <v>714</v>
      </c>
      <c r="K137" s="23" t="s">
        <v>86</v>
      </c>
      <c r="L137" s="24" t="s">
        <v>715</v>
      </c>
      <c r="M137" s="135" t="s">
        <v>88</v>
      </c>
      <c r="N137" s="105" t="s">
        <v>89</v>
      </c>
      <c r="O137" s="100" t="str">
        <f>IF(N137="","",IF(OR($N137=[2]Tabla_Probabilidad!$D$20,$N137=[2]Tabla_Probabilidad!$J$20),"Muy Baja",IF(OR($N137=[2]Tabla_Probabilidad!$E$20,$N137=[2]Tabla_Probabilidad!$K$20),"Baja",IF(OR($N137=[2]Tabla_Probabilidad!$F$20,$N137=[2]Tabla_Probabilidad!$L$20),"Media",IF(OR($N137=[2]Tabla_Probabilidad!$G$20,$N137=[2]Tabla_Probabilidad!$M$20),"Alta",IF(OR($N137=[2]Tabla_Probabilidad!$H$20,$N137=[2]Tabla_Probabilidad!$N$20),"Muy Alta"))))))</f>
        <v>Media</v>
      </c>
      <c r="P137" s="94">
        <f>IF(O137="Muy Baja",1,IF(O137="Baja",2,IF(O137="Media",3,IF(O137="Alta",4,IF(O137="Muy Alta",5,"")))))</f>
        <v>3</v>
      </c>
      <c r="Q137" s="95" t="str">
        <f>IFERROR(IF($C137="Corrupción",HYPERLINK("#"&amp;"Impacto_Riesgos!C"&amp;MATCH($B137,[2]Impacto_Riesgos!$B$10:$B$138,0)+9,"Calcula el impacto aquí"),"")," ")</f>
        <v>Calcula el impacto aquí</v>
      </c>
      <c r="R137" s="127">
        <f>IFERROR(VLOOKUP(A137,[2]Impacto_Riesgos!$A$8:$W$138,23,),"NA")</f>
        <v>15</v>
      </c>
      <c r="S137" s="99" t="s">
        <v>90</v>
      </c>
      <c r="T137" s="100" t="str">
        <f>IF($S137='[2]Tabla Impacto'!$F$10,"Moderado",IF($S137='[2]Tabla Impacto'!$G$10,"Mayor",IF($S137='[2]Tabla Impacto'!$H$10,"Catastrófico","")))</f>
        <v>Catastrófico</v>
      </c>
      <c r="U137" s="98">
        <f>IF(T137="Leve",1,IF(T137="Menor",2,IF(T137="Moderado",3,IF(T137="Mayor",4,IF(T137="Catastrófico",5,"")))))</f>
        <v>5</v>
      </c>
      <c r="V137" s="85" t="str">
        <f>IF(OR(AND($O137="Muy Baja",T137="Leve"),AND($O137="Muy Baja",T137="Menor"),AND($O137="Baja",T137="Leve"),AND($O137="Baja",T137="Menor"),AND($O137="Media",T137="Leve")),"Bajo",IF(OR(AND($O137="Muy baja",T137="Moderado"),AND($O137="Baja",T137="Moderado"),AND($O137="Media",T137="Menor"),AND($O137="Alta",T137="Leve")),"Moderado",IF(OR(AND($O137="Muy Baja",T137="Mayor"),AND($O137="Baja",T137="Mayor"),AND($O137="Media",T137="Moderado"),AND($O137="Alta",T137="Menor"),AND($O137="Alta",T137="Moderado"),AND($O137="Muy Alta",T137="Leve"),AND($O137="Muy Alta",T137="Menor")),"Alto",IF(OR(AND($O137="Muy Baja",T137="Catastrófico"),AND($O137="Baja",T137="Catastrófico"),AND($O137="Media",T137="Mayor"),AND($O137="Media",T137="Catastrófico"),AND($O137="Alta",T137="Mayor"),AND($O137="Alta",T137="Catastrófico"),AND($O137="Muy Alta",T137="Moderado"),AND($O137="Muy Alta",T137="Mayor"),AND($O137="Muy Alta",T137="Catastrófico")),"Extremo",""))))</f>
        <v>Extremo</v>
      </c>
      <c r="W137" s="23" t="s">
        <v>91</v>
      </c>
      <c r="X137" s="25" t="s">
        <v>716</v>
      </c>
      <c r="Y137" s="26" t="s">
        <v>717</v>
      </c>
      <c r="Z137" s="26" t="s">
        <v>718</v>
      </c>
      <c r="AA137" s="26" t="s">
        <v>719</v>
      </c>
      <c r="AB137" s="27" t="s">
        <v>96</v>
      </c>
      <c r="AC137" s="27" t="s">
        <v>97</v>
      </c>
      <c r="AD137" s="28" t="s">
        <v>98</v>
      </c>
      <c r="AE137" s="28" t="s">
        <v>156</v>
      </c>
      <c r="AF137" s="28" t="s">
        <v>100</v>
      </c>
      <c r="AG137" s="29" t="s">
        <v>98</v>
      </c>
      <c r="AH137" s="28" t="s">
        <v>101</v>
      </c>
      <c r="AI137" s="30">
        <f t="shared" si="5"/>
        <v>95</v>
      </c>
      <c r="AJ137" s="30" t="str">
        <f t="shared" si="3"/>
        <v>Moderado</v>
      </c>
      <c r="AK137" s="28" t="s">
        <v>102</v>
      </c>
      <c r="AL137" s="30" t="str">
        <f>IFERROR(VLOOKUP(AJ137&amp;AK137,[2]Tabla_Controles!$B$56:$G$65,5,FALSE),"")</f>
        <v>Moderado</v>
      </c>
      <c r="AM137" s="31">
        <f t="shared" si="4"/>
        <v>50</v>
      </c>
      <c r="AN137" s="121">
        <f>IFERROR(AVERAGE(AM137:AM143),"")</f>
        <v>50</v>
      </c>
      <c r="AO137" s="87" t="str">
        <f>IF($AN137=100,"Fuerte",IF($AN137&lt;100,"Moderado",IF($AN137&lt;50,"Débil",IF($AN137=0,"",""))))</f>
        <v>Moderado</v>
      </c>
      <c r="AP137" s="124" t="s">
        <v>103</v>
      </c>
      <c r="AQ137" s="91">
        <f>IFERROR(P137-VLOOKUP(AO137&amp;AP137,[2]Tabla_Controles!$B$77:$E$83,4,0),"")</f>
        <v>2</v>
      </c>
      <c r="AR137" s="78" t="str">
        <f>IF($AQ137="","",IF($AQ137=1,"Muy Baja",IF($AQ137=2,"Baja",IF($AQ137=3,"Media",IF($AQ137=4,"Alta",IF($AQ137=5,"Muy Alta","Muy Baja"))))))</f>
        <v>Baja</v>
      </c>
      <c r="AS137" s="78" t="str">
        <f>T137</f>
        <v>Catastrófico</v>
      </c>
      <c r="AT137" s="79"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Extremo</v>
      </c>
      <c r="AU137" s="80" t="s">
        <v>104</v>
      </c>
      <c r="AV137" s="41" t="s">
        <v>105</v>
      </c>
      <c r="AW137" s="49" t="s">
        <v>271</v>
      </c>
      <c r="AX137" s="49" t="s">
        <v>203</v>
      </c>
      <c r="AY137" s="49" t="s">
        <v>201</v>
      </c>
      <c r="AZ137" s="50">
        <v>44711</v>
      </c>
      <c r="BA137" s="52" t="s">
        <v>186</v>
      </c>
      <c r="BB137" s="132" t="s">
        <v>109</v>
      </c>
      <c r="BC137" s="23" t="s">
        <v>91</v>
      </c>
      <c r="BD137" s="38" t="s">
        <v>126</v>
      </c>
      <c r="BE137" s="40" t="s">
        <v>720</v>
      </c>
      <c r="BF137" s="40" t="s">
        <v>721</v>
      </c>
      <c r="BG137" s="41" t="s">
        <v>171</v>
      </c>
      <c r="BH137" s="38" t="s">
        <v>464</v>
      </c>
      <c r="BI137" s="42" t="s">
        <v>722</v>
      </c>
      <c r="BJ137" s="42" t="s">
        <v>466</v>
      </c>
      <c r="BK137" s="109" t="s">
        <v>111</v>
      </c>
      <c r="BL137" s="109" t="s">
        <v>723</v>
      </c>
      <c r="BM137" s="75" t="s">
        <v>94</v>
      </c>
    </row>
    <row r="138" spans="1:65" ht="30" hidden="1" customHeight="1" x14ac:dyDescent="0.3">
      <c r="A138" s="141"/>
      <c r="B138" s="138" t="s">
        <v>712</v>
      </c>
      <c r="C138" s="117"/>
      <c r="D138" s="117"/>
      <c r="E138" s="138" t="s">
        <v>608</v>
      </c>
      <c r="F138" s="138" t="s">
        <v>691</v>
      </c>
      <c r="G138" s="119"/>
      <c r="H138" s="102"/>
      <c r="I138" s="104"/>
      <c r="J138" s="105"/>
      <c r="K138" s="23" t="s">
        <v>113</v>
      </c>
      <c r="L138" s="24"/>
      <c r="M138" s="136"/>
      <c r="N138" s="105"/>
      <c r="O138" s="100"/>
      <c r="P138" s="94"/>
      <c r="Q138" s="96"/>
      <c r="R138" s="128"/>
      <c r="S138" s="99"/>
      <c r="T138" s="100"/>
      <c r="U138" s="98"/>
      <c r="V138" s="85"/>
      <c r="W138" s="23" t="s">
        <v>115</v>
      </c>
      <c r="X138" s="25"/>
      <c r="Y138" s="26"/>
      <c r="Z138" s="26"/>
      <c r="AA138" s="26"/>
      <c r="AB138" s="27"/>
      <c r="AC138" s="27"/>
      <c r="AD138" s="28"/>
      <c r="AE138" s="28"/>
      <c r="AF138" s="28"/>
      <c r="AG138" s="29"/>
      <c r="AH138" s="28"/>
      <c r="AI138" s="30" t="str">
        <f t="shared" si="5"/>
        <v/>
      </c>
      <c r="AJ138" s="30" t="str">
        <f t="shared" si="3"/>
        <v/>
      </c>
      <c r="AK138" s="28"/>
      <c r="AL138" s="30" t="str">
        <f>IFERROR(VLOOKUP(AJ138&amp;AK138,[2]Tabla_Controles!$B$56:$G$65,5,FALSE),"")</f>
        <v/>
      </c>
      <c r="AM138" s="31" t="str">
        <f t="shared" si="4"/>
        <v/>
      </c>
      <c r="AN138" s="122"/>
      <c r="AO138" s="88"/>
      <c r="AP138" s="125"/>
      <c r="AQ138" s="92"/>
      <c r="AR138" s="78"/>
      <c r="AS138" s="78"/>
      <c r="AT138" s="79"/>
      <c r="AU138" s="80"/>
      <c r="AV138" s="41" t="s">
        <v>121</v>
      </c>
      <c r="AW138" s="49"/>
      <c r="AX138" s="49"/>
      <c r="AY138" s="52"/>
      <c r="AZ138" s="52"/>
      <c r="BA138" s="52"/>
      <c r="BB138" s="133"/>
      <c r="BC138" s="23" t="s">
        <v>115</v>
      </c>
      <c r="BD138" s="38"/>
      <c r="BE138" s="40"/>
      <c r="BF138" s="40"/>
      <c r="BG138" s="41" t="s">
        <v>182</v>
      </c>
      <c r="BH138" s="38"/>
      <c r="BI138" s="42"/>
      <c r="BJ138" s="42"/>
      <c r="BK138" s="110"/>
      <c r="BL138" s="76"/>
      <c r="BM138" s="76"/>
    </row>
    <row r="139" spans="1:65" ht="30" hidden="1" customHeight="1" x14ac:dyDescent="0.3">
      <c r="A139" s="141"/>
      <c r="B139" s="138" t="s">
        <v>712</v>
      </c>
      <c r="C139" s="117"/>
      <c r="D139" s="117"/>
      <c r="E139" s="138" t="s">
        <v>608</v>
      </c>
      <c r="F139" s="138" t="s">
        <v>691</v>
      </c>
      <c r="G139" s="119"/>
      <c r="H139" s="102"/>
      <c r="I139" s="104"/>
      <c r="J139" s="105"/>
      <c r="K139" s="23" t="s">
        <v>131</v>
      </c>
      <c r="L139" s="24"/>
      <c r="M139" s="136"/>
      <c r="N139" s="105"/>
      <c r="O139" s="100"/>
      <c r="P139" s="94"/>
      <c r="Q139" s="96"/>
      <c r="R139" s="128"/>
      <c r="S139" s="99"/>
      <c r="T139" s="100"/>
      <c r="U139" s="98"/>
      <c r="V139" s="85"/>
      <c r="W139" s="23" t="s">
        <v>133</v>
      </c>
      <c r="X139" s="25"/>
      <c r="Y139" s="26"/>
      <c r="Z139" s="26"/>
      <c r="AA139" s="26"/>
      <c r="AB139" s="27"/>
      <c r="AC139" s="27"/>
      <c r="AD139" s="28"/>
      <c r="AE139" s="28"/>
      <c r="AF139" s="28"/>
      <c r="AG139" s="29"/>
      <c r="AH139" s="28"/>
      <c r="AI139" s="30" t="str">
        <f t="shared" si="5"/>
        <v/>
      </c>
      <c r="AJ139" s="30" t="str">
        <f t="shared" ref="AJ139:AJ199" si="6">IF(COUNTBLANK(AB139:AH139)=7,"",IF($AI139&lt;86,"Débil",IF($AI139&lt;96,"Moderado","Fuerte")))</f>
        <v/>
      </c>
      <c r="AK139" s="28"/>
      <c r="AL139" s="30" t="str">
        <f>IFERROR(VLOOKUP(AJ139&amp;AK139,[2]Tabla_Controles!$B$56:$G$65,5,FALSE),"")</f>
        <v/>
      </c>
      <c r="AM139" s="31" t="str">
        <f t="shared" si="4"/>
        <v/>
      </c>
      <c r="AN139" s="122"/>
      <c r="AO139" s="88"/>
      <c r="AP139" s="125"/>
      <c r="AQ139" s="92"/>
      <c r="AR139" s="78"/>
      <c r="AS139" s="78"/>
      <c r="AT139" s="79"/>
      <c r="AU139" s="80"/>
      <c r="AV139" s="41" t="s">
        <v>137</v>
      </c>
      <c r="AW139" s="49"/>
      <c r="AX139" s="49"/>
      <c r="AY139" s="52"/>
      <c r="AZ139" s="52"/>
      <c r="BA139" s="52"/>
      <c r="BB139" s="133"/>
      <c r="BC139" s="23" t="s">
        <v>133</v>
      </c>
      <c r="BD139" s="38"/>
      <c r="BE139" s="40"/>
      <c r="BF139" s="40"/>
      <c r="BG139" s="41" t="s">
        <v>105</v>
      </c>
      <c r="BH139" s="38"/>
      <c r="BI139" s="42"/>
      <c r="BJ139" s="42"/>
      <c r="BK139" s="110"/>
      <c r="BL139" s="76"/>
      <c r="BM139" s="76"/>
    </row>
    <row r="140" spans="1:65" ht="30" hidden="1" customHeight="1" x14ac:dyDescent="0.3">
      <c r="A140" s="141"/>
      <c r="B140" s="138" t="s">
        <v>712</v>
      </c>
      <c r="C140" s="117"/>
      <c r="D140" s="117"/>
      <c r="E140" s="138" t="s">
        <v>608</v>
      </c>
      <c r="F140" s="138" t="s">
        <v>691</v>
      </c>
      <c r="G140" s="119"/>
      <c r="H140" s="102"/>
      <c r="I140" s="104"/>
      <c r="J140" s="105"/>
      <c r="K140" s="23" t="s">
        <v>140</v>
      </c>
      <c r="L140" s="24"/>
      <c r="M140" s="136"/>
      <c r="N140" s="105"/>
      <c r="O140" s="100"/>
      <c r="P140" s="94"/>
      <c r="Q140" s="96"/>
      <c r="R140" s="128"/>
      <c r="S140" s="99"/>
      <c r="T140" s="100"/>
      <c r="U140" s="98"/>
      <c r="V140" s="85"/>
      <c r="W140" s="23" t="s">
        <v>142</v>
      </c>
      <c r="X140" s="25"/>
      <c r="Y140" s="26"/>
      <c r="Z140" s="26"/>
      <c r="AA140" s="26"/>
      <c r="AB140" s="27"/>
      <c r="AC140" s="27"/>
      <c r="AD140" s="28"/>
      <c r="AE140" s="28"/>
      <c r="AF140" s="28"/>
      <c r="AG140" s="29"/>
      <c r="AH140" s="28"/>
      <c r="AI140" s="30" t="str">
        <f t="shared" si="5"/>
        <v/>
      </c>
      <c r="AJ140" s="30" t="str">
        <f t="shared" si="6"/>
        <v/>
      </c>
      <c r="AK140" s="28"/>
      <c r="AL140" s="30" t="str">
        <f>IFERROR(VLOOKUP(AJ140&amp;AK140,[2]Tabla_Controles!$B$56:$G$65,5,FALSE),"")</f>
        <v/>
      </c>
      <c r="AM140" s="31" t="str">
        <f t="shared" ref="AM140:AM199" si="7">IF($AL140="","",IF($AL140="Fuerte",100,IF($AL140="Moderado",50,0)))</f>
        <v/>
      </c>
      <c r="AN140" s="122"/>
      <c r="AO140" s="88"/>
      <c r="AP140" s="125"/>
      <c r="AQ140" s="92"/>
      <c r="AR140" s="78"/>
      <c r="AS140" s="78"/>
      <c r="AT140" s="79"/>
      <c r="AU140" s="80"/>
      <c r="AV140" s="41" t="s">
        <v>147</v>
      </c>
      <c r="AW140" s="49"/>
      <c r="AX140" s="49"/>
      <c r="AY140" s="52"/>
      <c r="AZ140" s="52"/>
      <c r="BA140" s="52"/>
      <c r="BB140" s="133"/>
      <c r="BC140" s="23" t="s">
        <v>142</v>
      </c>
      <c r="BD140" s="38"/>
      <c r="BE140" s="40"/>
      <c r="BF140" s="40"/>
      <c r="BG140" s="41" t="s">
        <v>121</v>
      </c>
      <c r="BH140" s="38"/>
      <c r="BI140" s="42"/>
      <c r="BJ140" s="42"/>
      <c r="BK140" s="110"/>
      <c r="BL140" s="76"/>
      <c r="BM140" s="76"/>
    </row>
    <row r="141" spans="1:65" ht="30" hidden="1" customHeight="1" x14ac:dyDescent="0.3">
      <c r="A141" s="141"/>
      <c r="B141" s="138" t="s">
        <v>712</v>
      </c>
      <c r="C141" s="117"/>
      <c r="D141" s="117"/>
      <c r="E141" s="138" t="s">
        <v>608</v>
      </c>
      <c r="F141" s="138" t="s">
        <v>691</v>
      </c>
      <c r="G141" s="119"/>
      <c r="H141" s="102"/>
      <c r="I141" s="104"/>
      <c r="J141" s="105"/>
      <c r="K141" s="23" t="s">
        <v>150</v>
      </c>
      <c r="L141" s="24"/>
      <c r="M141" s="136"/>
      <c r="N141" s="105"/>
      <c r="O141" s="100"/>
      <c r="P141" s="94"/>
      <c r="Q141" s="96"/>
      <c r="R141" s="128"/>
      <c r="S141" s="99"/>
      <c r="T141" s="100"/>
      <c r="U141" s="98"/>
      <c r="V141" s="85"/>
      <c r="W141" s="23" t="s">
        <v>152</v>
      </c>
      <c r="X141" s="25"/>
      <c r="Y141" s="26"/>
      <c r="Z141" s="26"/>
      <c r="AA141" s="26"/>
      <c r="AB141" s="27"/>
      <c r="AC141" s="27"/>
      <c r="AD141" s="28"/>
      <c r="AE141" s="28"/>
      <c r="AF141" s="28"/>
      <c r="AG141" s="29"/>
      <c r="AH141" s="28"/>
      <c r="AI141" s="30" t="str">
        <f t="shared" ref="AI141:AI199" si="8">IF(COUNTBLANK(AB141:AH141)=7,"",IF($AB141="Asignado",15,0)+IF($AC141="Adecuado",15,0)+IF($AD141="Oportuna",15,0)+IF($AE141="Prevenir",15,0)+IF($AE141="Detectar",10,0)+IF($AF141="Confiable",15,0)+IF($AG141="Oportuna",15,0)+IF($AH141="Completa",10,0)+IF($AH141="Incompleta",5,0))</f>
        <v/>
      </c>
      <c r="AJ141" s="30" t="str">
        <f t="shared" si="6"/>
        <v/>
      </c>
      <c r="AK141" s="28"/>
      <c r="AL141" s="30" t="str">
        <f>IFERROR(VLOOKUP(AJ141&amp;AK141,[2]Tabla_Controles!$B$56:$G$65,5,FALSE),"")</f>
        <v/>
      </c>
      <c r="AM141" s="31" t="str">
        <f t="shared" si="7"/>
        <v/>
      </c>
      <c r="AN141" s="122"/>
      <c r="AO141" s="88"/>
      <c r="AP141" s="125"/>
      <c r="AQ141" s="92"/>
      <c r="AR141" s="78"/>
      <c r="AS141" s="78"/>
      <c r="AT141" s="79"/>
      <c r="AU141" s="80"/>
      <c r="AV141" s="41" t="s">
        <v>157</v>
      </c>
      <c r="AW141" s="49"/>
      <c r="AX141" s="49"/>
      <c r="AY141" s="52"/>
      <c r="AZ141" s="52"/>
      <c r="BA141" s="52"/>
      <c r="BB141" s="133"/>
      <c r="BC141" s="23" t="s">
        <v>152</v>
      </c>
      <c r="BD141" s="38"/>
      <c r="BE141" s="40"/>
      <c r="BF141" s="40"/>
      <c r="BG141" s="41" t="s">
        <v>137</v>
      </c>
      <c r="BH141" s="38"/>
      <c r="BI141" s="42"/>
      <c r="BJ141" s="42"/>
      <c r="BK141" s="110"/>
      <c r="BL141" s="76"/>
      <c r="BM141" s="76"/>
    </row>
    <row r="142" spans="1:65" ht="30" hidden="1" customHeight="1" x14ac:dyDescent="0.3">
      <c r="A142" s="141"/>
      <c r="B142" s="138" t="s">
        <v>712</v>
      </c>
      <c r="C142" s="117"/>
      <c r="D142" s="117"/>
      <c r="E142" s="138" t="s">
        <v>608</v>
      </c>
      <c r="F142" s="138" t="s">
        <v>691</v>
      </c>
      <c r="G142" s="119"/>
      <c r="H142" s="102"/>
      <c r="I142" s="104"/>
      <c r="J142" s="105"/>
      <c r="K142" s="23" t="s">
        <v>165</v>
      </c>
      <c r="L142" s="24"/>
      <c r="M142" s="136"/>
      <c r="N142" s="105"/>
      <c r="O142" s="100"/>
      <c r="P142" s="94"/>
      <c r="Q142" s="96"/>
      <c r="R142" s="128"/>
      <c r="S142" s="99"/>
      <c r="T142" s="100"/>
      <c r="U142" s="98"/>
      <c r="V142" s="85"/>
      <c r="W142" s="23" t="s">
        <v>167</v>
      </c>
      <c r="X142" s="25"/>
      <c r="Y142" s="26"/>
      <c r="Z142" s="26"/>
      <c r="AA142" s="26"/>
      <c r="AB142" s="27"/>
      <c r="AC142" s="27"/>
      <c r="AD142" s="28"/>
      <c r="AE142" s="28"/>
      <c r="AF142" s="28"/>
      <c r="AG142" s="29"/>
      <c r="AH142" s="28"/>
      <c r="AI142" s="30" t="str">
        <f t="shared" si="8"/>
        <v/>
      </c>
      <c r="AJ142" s="30" t="str">
        <f t="shared" si="6"/>
        <v/>
      </c>
      <c r="AK142" s="28"/>
      <c r="AL142" s="30" t="str">
        <f>IFERROR(VLOOKUP(AJ142&amp;AK142,[2]Tabla_Controles!$B$56:$G$65,5,FALSE),"")</f>
        <v/>
      </c>
      <c r="AM142" s="31" t="str">
        <f t="shared" si="7"/>
        <v/>
      </c>
      <c r="AN142" s="122"/>
      <c r="AO142" s="88"/>
      <c r="AP142" s="125"/>
      <c r="AQ142" s="92"/>
      <c r="AR142" s="78"/>
      <c r="AS142" s="78"/>
      <c r="AT142" s="79"/>
      <c r="AU142" s="80"/>
      <c r="AV142" s="41" t="s">
        <v>171</v>
      </c>
      <c r="AW142" s="49"/>
      <c r="AX142" s="49"/>
      <c r="AY142" s="52"/>
      <c r="AZ142" s="52"/>
      <c r="BA142" s="52"/>
      <c r="BB142" s="133"/>
      <c r="BC142" s="23" t="s">
        <v>167</v>
      </c>
      <c r="BD142" s="38"/>
      <c r="BE142" s="40"/>
      <c r="BF142" s="40"/>
      <c r="BG142" s="41" t="s">
        <v>147</v>
      </c>
      <c r="BH142" s="38"/>
      <c r="BI142" s="42"/>
      <c r="BJ142" s="42"/>
      <c r="BK142" s="110"/>
      <c r="BL142" s="76"/>
      <c r="BM142" s="76"/>
    </row>
    <row r="143" spans="1:65" ht="30" hidden="1" customHeight="1" x14ac:dyDescent="0.3">
      <c r="A143" s="141"/>
      <c r="B143" s="138" t="s">
        <v>712</v>
      </c>
      <c r="C143" s="117"/>
      <c r="D143" s="117"/>
      <c r="E143" s="138" t="s">
        <v>608</v>
      </c>
      <c r="F143" s="138" t="s">
        <v>691</v>
      </c>
      <c r="G143" s="120"/>
      <c r="H143" s="103"/>
      <c r="I143" s="104"/>
      <c r="J143" s="105"/>
      <c r="K143" s="23" t="s">
        <v>175</v>
      </c>
      <c r="L143" s="24"/>
      <c r="M143" s="137"/>
      <c r="N143" s="105"/>
      <c r="O143" s="100"/>
      <c r="P143" s="94"/>
      <c r="Q143" s="97"/>
      <c r="R143" s="129"/>
      <c r="S143" s="99"/>
      <c r="T143" s="100"/>
      <c r="U143" s="98"/>
      <c r="V143" s="85"/>
      <c r="W143" s="23" t="s">
        <v>177</v>
      </c>
      <c r="X143" s="25"/>
      <c r="Y143" s="26"/>
      <c r="Z143" s="26"/>
      <c r="AA143" s="26"/>
      <c r="AB143" s="27"/>
      <c r="AC143" s="27"/>
      <c r="AD143" s="28"/>
      <c r="AE143" s="28"/>
      <c r="AF143" s="28"/>
      <c r="AG143" s="29"/>
      <c r="AH143" s="28"/>
      <c r="AI143" s="30" t="str">
        <f t="shared" si="8"/>
        <v/>
      </c>
      <c r="AJ143" s="30" t="str">
        <f t="shared" si="6"/>
        <v/>
      </c>
      <c r="AK143" s="28"/>
      <c r="AL143" s="30" t="str">
        <f>IFERROR(VLOOKUP(AJ143&amp;AK143,[2]Tabla_Controles!$B$56:$G$65,5,FALSE),"")</f>
        <v/>
      </c>
      <c r="AM143" s="31" t="str">
        <f t="shared" si="7"/>
        <v/>
      </c>
      <c r="AN143" s="123"/>
      <c r="AO143" s="89"/>
      <c r="AP143" s="126"/>
      <c r="AQ143" s="93"/>
      <c r="AR143" s="78"/>
      <c r="AS143" s="78"/>
      <c r="AT143" s="79"/>
      <c r="AU143" s="80"/>
      <c r="AV143" s="41" t="s">
        <v>182</v>
      </c>
      <c r="AW143" s="49"/>
      <c r="AX143" s="49"/>
      <c r="AY143" s="52"/>
      <c r="AZ143" s="52"/>
      <c r="BA143" s="52"/>
      <c r="BB143" s="134"/>
      <c r="BC143" s="23" t="s">
        <v>177</v>
      </c>
      <c r="BD143" s="38"/>
      <c r="BE143" s="40"/>
      <c r="BF143" s="40"/>
      <c r="BG143" s="41" t="s">
        <v>157</v>
      </c>
      <c r="BH143" s="38"/>
      <c r="BI143" s="42"/>
      <c r="BJ143" s="42"/>
      <c r="BK143" s="111"/>
      <c r="BL143" s="77"/>
      <c r="BM143" s="77"/>
    </row>
    <row r="144" spans="1:65" ht="76.5" customHeight="1" x14ac:dyDescent="0.3">
      <c r="A144" s="130" t="str">
        <f>C144&amp;COUNTIF($C$10:C144,C144)</f>
        <v>Corrupción20</v>
      </c>
      <c r="B144" s="138" t="s">
        <v>724</v>
      </c>
      <c r="C144" s="117" t="s">
        <v>79</v>
      </c>
      <c r="D144" s="117" t="s">
        <v>80</v>
      </c>
      <c r="E144" s="138" t="s">
        <v>608</v>
      </c>
      <c r="F144" s="138" t="s">
        <v>725</v>
      </c>
      <c r="G144" s="118" t="s">
        <v>726</v>
      </c>
      <c r="H144" s="101" t="s">
        <v>727</v>
      </c>
      <c r="I144" s="104" t="str">
        <f>"Posibilidad de recibir o solicitar cualquier dádiva o beneficio a nombre propio o de terceros, con el fin de "&amp;J144</f>
        <v>Posibilidad de recibir o solicitar cualquier dádiva o beneficio a nombre propio o de terceros, con el fin de transferir el dominio de bienes a entidades públicas a titulo de donación sin el cumplimiento de los requisitos exigidos.</v>
      </c>
      <c r="J144" s="105" t="s">
        <v>728</v>
      </c>
      <c r="K144" s="23" t="s">
        <v>86</v>
      </c>
      <c r="L144" s="24" t="s">
        <v>729</v>
      </c>
      <c r="M144" s="135" t="s">
        <v>730</v>
      </c>
      <c r="N144" s="105" t="s">
        <v>89</v>
      </c>
      <c r="O144" s="100" t="str">
        <f>IF(N144="","",IF(OR($N144=[2]Tabla_Probabilidad!$D$20,$N144=[2]Tabla_Probabilidad!$J$20),"Muy Baja",IF(OR($N144=[2]Tabla_Probabilidad!$E$20,$N144=[2]Tabla_Probabilidad!$K$20),"Baja",IF(OR($N144=[2]Tabla_Probabilidad!$F$20,$N144=[2]Tabla_Probabilidad!$L$20),"Media",IF(OR($N144=[2]Tabla_Probabilidad!$G$20,$N144=[2]Tabla_Probabilidad!$M$20),"Alta",IF(OR($N144=[2]Tabla_Probabilidad!$H$20,$N144=[2]Tabla_Probabilidad!$N$20),"Muy Alta"))))))</f>
        <v>Media</v>
      </c>
      <c r="P144" s="94">
        <f>IF(O144="Muy Baja",1,IF(O144="Baja",2,IF(O144="Media",3,IF(O144="Alta",4,IF(O144="Muy Alta",5,"")))))</f>
        <v>3</v>
      </c>
      <c r="Q144" s="95" t="str">
        <f>IFERROR(IF($C144="Corrupción",HYPERLINK("#"&amp;"Impacto_Riesgos!C"&amp;MATCH($B144,[2]Impacto_Riesgos!$B$10:$B$138,0)+9,"Calcula el impacto aquí"),"")," ")</f>
        <v>Calcula el impacto aquí</v>
      </c>
      <c r="R144" s="127">
        <f>IFERROR(VLOOKUP(A144,[2]Impacto_Riesgos!$A$8:$W$138,23,),"NA")</f>
        <v>15</v>
      </c>
      <c r="S144" s="99" t="s">
        <v>90</v>
      </c>
      <c r="T144" s="100" t="str">
        <f>IF($S144='[2]Tabla Impacto'!$F$10,"Moderado",IF($S144='[2]Tabla Impacto'!$G$10,"Mayor",IF($S144='[2]Tabla Impacto'!$H$10,"Catastrófico","")))</f>
        <v>Catastrófico</v>
      </c>
      <c r="U144" s="98">
        <f>IF(T144="Leve",1,IF(T144="Menor",2,IF(T144="Moderado",3,IF(T144="Mayor",4,IF(T144="Catastrófico",5,"")))))</f>
        <v>5</v>
      </c>
      <c r="V144" s="85" t="str">
        <f>IF(OR(AND($O144="Muy Baja",T144="Leve"),AND($O144="Muy Baja",T144="Menor"),AND($O144="Baja",T144="Leve"),AND($O144="Baja",T144="Menor"),AND($O144="Media",T144="Leve")),"Bajo",IF(OR(AND($O144="Muy baja",T144="Moderado"),AND($O144="Baja",T144="Moderado"),AND($O144="Media",T144="Menor"),AND($O144="Alta",T144="Leve")),"Moderado",IF(OR(AND($O144="Muy Baja",T144="Mayor"),AND($O144="Baja",T144="Mayor"),AND($O144="Media",T144="Moderado"),AND($O144="Alta",T144="Menor"),AND($O144="Alta",T144="Moderado"),AND($O144="Muy Alta",T144="Leve"),AND($O144="Muy Alta",T144="Menor")),"Alto",IF(OR(AND($O144="Muy Baja",T144="Catastrófico"),AND($O144="Baja",T144="Catastrófico"),AND($O144="Media",T144="Mayor"),AND($O144="Media",T144="Catastrófico"),AND($O144="Alta",T144="Mayor"),AND($O144="Alta",T144="Catastrófico"),AND($O144="Muy Alta",T144="Moderado"),AND($O144="Muy Alta",T144="Mayor"),AND($O144="Muy Alta",T144="Catastrófico")),"Extremo",""))))</f>
        <v>Extremo</v>
      </c>
      <c r="W144" s="23" t="s">
        <v>91</v>
      </c>
      <c r="X144" s="25" t="s">
        <v>731</v>
      </c>
      <c r="Y144" s="26" t="s">
        <v>732</v>
      </c>
      <c r="Z144" s="26" t="s">
        <v>733</v>
      </c>
      <c r="AA144" s="26" t="s">
        <v>204</v>
      </c>
      <c r="AB144" s="27" t="s">
        <v>96</v>
      </c>
      <c r="AC144" s="27" t="s">
        <v>97</v>
      </c>
      <c r="AD144" s="28" t="s">
        <v>98</v>
      </c>
      <c r="AE144" s="28" t="s">
        <v>99</v>
      </c>
      <c r="AF144" s="28" t="s">
        <v>100</v>
      </c>
      <c r="AG144" s="29" t="s">
        <v>98</v>
      </c>
      <c r="AH144" s="28" t="s">
        <v>101</v>
      </c>
      <c r="AI144" s="30">
        <f t="shared" si="8"/>
        <v>100</v>
      </c>
      <c r="AJ144" s="30" t="str">
        <f t="shared" si="6"/>
        <v>Fuerte</v>
      </c>
      <c r="AK144" s="28" t="s">
        <v>102</v>
      </c>
      <c r="AL144" s="30" t="str">
        <f>IFERROR(VLOOKUP(AJ144&amp;AK144,[2]Tabla_Controles!$B$56:$G$65,5,FALSE),"")</f>
        <v>Fuerte</v>
      </c>
      <c r="AM144" s="31">
        <f t="shared" si="7"/>
        <v>100</v>
      </c>
      <c r="AN144" s="121">
        <f>IFERROR(AVERAGE(AM144:AM150),"")</f>
        <v>83.333333333333329</v>
      </c>
      <c r="AO144" s="87" t="str">
        <f>IF($AN144=100,"Fuerte",IF($AN144&lt;100,"Moderado",IF($AN144&lt;50,"Débil",IF($AN144=0,"",""))))</f>
        <v>Moderado</v>
      </c>
      <c r="AP144" s="124" t="s">
        <v>103</v>
      </c>
      <c r="AQ144" s="91">
        <f>IFERROR(P144-VLOOKUP(AO144&amp;AP144,[2]Tabla_Controles!$B$77:$E$83,4,0),"")</f>
        <v>2</v>
      </c>
      <c r="AR144" s="78" t="str">
        <f>IF($AQ144="","",IF($AQ144=1,"Muy Baja",IF($AQ144=2,"Baja",IF($AQ144=3,"Media",IF($AQ144=4,"Alta",IF($AQ144=5,"Muy Alta","Muy Baja"))))))</f>
        <v>Baja</v>
      </c>
      <c r="AS144" s="78" t="str">
        <f>T144</f>
        <v>Catastrófico</v>
      </c>
      <c r="AT144" s="79"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Extremo</v>
      </c>
      <c r="AU144" s="80" t="s">
        <v>104</v>
      </c>
      <c r="AV144" s="41" t="s">
        <v>105</v>
      </c>
      <c r="AW144" s="33" t="s">
        <v>287</v>
      </c>
      <c r="AX144" s="34" t="s">
        <v>173</v>
      </c>
      <c r="AY144" s="35" t="s">
        <v>204</v>
      </c>
      <c r="AZ144" s="36">
        <v>44824</v>
      </c>
      <c r="BA144" s="36">
        <v>44849</v>
      </c>
      <c r="BB144" s="132" t="s">
        <v>109</v>
      </c>
      <c r="BC144" s="23" t="s">
        <v>91</v>
      </c>
      <c r="BD144" s="38"/>
      <c r="BE144" s="40" t="s">
        <v>206</v>
      </c>
      <c r="BF144" s="40"/>
      <c r="BG144" s="41" t="s">
        <v>171</v>
      </c>
      <c r="BH144" s="38"/>
      <c r="BI144" s="42" t="s">
        <v>206</v>
      </c>
      <c r="BJ144" s="42" t="s">
        <v>94</v>
      </c>
      <c r="BK144" s="109" t="s">
        <v>111</v>
      </c>
      <c r="BL144" s="109" t="s">
        <v>734</v>
      </c>
      <c r="BM144" s="75" t="s">
        <v>94</v>
      </c>
    </row>
    <row r="145" spans="1:65" ht="346.5" x14ac:dyDescent="0.3">
      <c r="A145" s="130"/>
      <c r="B145" s="138" t="s">
        <v>724</v>
      </c>
      <c r="C145" s="117"/>
      <c r="D145" s="117"/>
      <c r="E145" s="138" t="s">
        <v>608</v>
      </c>
      <c r="F145" s="138" t="s">
        <v>725</v>
      </c>
      <c r="G145" s="119"/>
      <c r="H145" s="102"/>
      <c r="I145" s="104"/>
      <c r="J145" s="105"/>
      <c r="K145" s="23" t="s">
        <v>113</v>
      </c>
      <c r="L145" s="24" t="s">
        <v>735</v>
      </c>
      <c r="M145" s="136"/>
      <c r="N145" s="105"/>
      <c r="O145" s="100"/>
      <c r="P145" s="94"/>
      <c r="Q145" s="96"/>
      <c r="R145" s="128"/>
      <c r="S145" s="99"/>
      <c r="T145" s="100"/>
      <c r="U145" s="98"/>
      <c r="V145" s="85"/>
      <c r="W145" s="23" t="s">
        <v>115</v>
      </c>
      <c r="X145" s="25" t="s">
        <v>736</v>
      </c>
      <c r="Y145" s="26" t="s">
        <v>737</v>
      </c>
      <c r="Z145" s="26" t="s">
        <v>733</v>
      </c>
      <c r="AA145" s="26" t="s">
        <v>538</v>
      </c>
      <c r="AB145" s="27" t="s">
        <v>96</v>
      </c>
      <c r="AC145" s="27" t="s">
        <v>97</v>
      </c>
      <c r="AD145" s="28" t="s">
        <v>98</v>
      </c>
      <c r="AE145" s="28" t="s">
        <v>99</v>
      </c>
      <c r="AF145" s="28" t="s">
        <v>100</v>
      </c>
      <c r="AG145" s="29" t="s">
        <v>98</v>
      </c>
      <c r="AH145" s="28" t="s">
        <v>101</v>
      </c>
      <c r="AI145" s="30">
        <f t="shared" si="8"/>
        <v>100</v>
      </c>
      <c r="AJ145" s="30" t="str">
        <f t="shared" si="6"/>
        <v>Fuerte</v>
      </c>
      <c r="AK145" s="28" t="s">
        <v>102</v>
      </c>
      <c r="AL145" s="30" t="str">
        <f>IFERROR(VLOOKUP(AJ145&amp;AK145,[2]Tabla_Controles!$B$56:$G$65,5,FALSE),"")</f>
        <v>Fuerte</v>
      </c>
      <c r="AM145" s="31">
        <f t="shared" si="7"/>
        <v>100</v>
      </c>
      <c r="AN145" s="122"/>
      <c r="AO145" s="88"/>
      <c r="AP145" s="125"/>
      <c r="AQ145" s="92"/>
      <c r="AR145" s="78"/>
      <c r="AS145" s="78"/>
      <c r="AT145" s="79"/>
      <c r="AU145" s="80"/>
      <c r="AV145" s="41" t="s">
        <v>121</v>
      </c>
      <c r="AW145" s="49" t="s">
        <v>172</v>
      </c>
      <c r="AX145" s="34" t="s">
        <v>173</v>
      </c>
      <c r="AY145" s="34" t="s">
        <v>95</v>
      </c>
      <c r="AZ145" s="50">
        <v>44742</v>
      </c>
      <c r="BA145" s="50">
        <v>44757</v>
      </c>
      <c r="BB145" s="133"/>
      <c r="BC145" s="23" t="s">
        <v>115</v>
      </c>
      <c r="BD145" s="38" t="s">
        <v>126</v>
      </c>
      <c r="BE145" s="40" t="s">
        <v>738</v>
      </c>
      <c r="BF145" s="40" t="s">
        <v>739</v>
      </c>
      <c r="BG145" s="41" t="s">
        <v>182</v>
      </c>
      <c r="BH145" s="38"/>
      <c r="BI145" s="73" t="s">
        <v>550</v>
      </c>
      <c r="BJ145" s="55" t="s">
        <v>94</v>
      </c>
      <c r="BK145" s="110"/>
      <c r="BL145" s="76"/>
      <c r="BM145" s="76"/>
    </row>
    <row r="146" spans="1:65" ht="409.5" x14ac:dyDescent="0.3">
      <c r="A146" s="130"/>
      <c r="B146" s="138" t="s">
        <v>724</v>
      </c>
      <c r="C146" s="117"/>
      <c r="D146" s="117"/>
      <c r="E146" s="138" t="s">
        <v>608</v>
      </c>
      <c r="F146" s="138" t="s">
        <v>725</v>
      </c>
      <c r="G146" s="119"/>
      <c r="H146" s="102"/>
      <c r="I146" s="104"/>
      <c r="J146" s="105"/>
      <c r="K146" s="23" t="s">
        <v>131</v>
      </c>
      <c r="L146" s="24" t="s">
        <v>740</v>
      </c>
      <c r="M146" s="136"/>
      <c r="N146" s="105"/>
      <c r="O146" s="100"/>
      <c r="P146" s="94"/>
      <c r="Q146" s="96"/>
      <c r="R146" s="128"/>
      <c r="S146" s="99"/>
      <c r="T146" s="100"/>
      <c r="U146" s="98"/>
      <c r="V146" s="85"/>
      <c r="W146" s="23" t="s">
        <v>133</v>
      </c>
      <c r="X146" s="25" t="s">
        <v>741</v>
      </c>
      <c r="Y146" s="26" t="s">
        <v>742</v>
      </c>
      <c r="Z146" s="26" t="s">
        <v>733</v>
      </c>
      <c r="AA146" s="26" t="s">
        <v>743</v>
      </c>
      <c r="AB146" s="27" t="s">
        <v>96</v>
      </c>
      <c r="AC146" s="27" t="s">
        <v>97</v>
      </c>
      <c r="AD146" s="28" t="s">
        <v>98</v>
      </c>
      <c r="AE146" s="28" t="s">
        <v>156</v>
      </c>
      <c r="AF146" s="28" t="s">
        <v>100</v>
      </c>
      <c r="AG146" s="29" t="s">
        <v>98</v>
      </c>
      <c r="AH146" s="28" t="s">
        <v>101</v>
      </c>
      <c r="AI146" s="30">
        <f t="shared" si="8"/>
        <v>95</v>
      </c>
      <c r="AJ146" s="30" t="str">
        <f t="shared" si="6"/>
        <v>Moderado</v>
      </c>
      <c r="AK146" s="28" t="s">
        <v>102</v>
      </c>
      <c r="AL146" s="30" t="str">
        <f>IFERROR(VLOOKUP(AJ146&amp;AK146,[2]Tabla_Controles!$B$56:$G$65,5,FALSE),"")</f>
        <v>Moderado</v>
      </c>
      <c r="AM146" s="31">
        <f t="shared" si="7"/>
        <v>50</v>
      </c>
      <c r="AN146" s="122"/>
      <c r="AO146" s="88"/>
      <c r="AP146" s="125"/>
      <c r="AQ146" s="92"/>
      <c r="AR146" s="78"/>
      <c r="AS146" s="78"/>
      <c r="AT146" s="79"/>
      <c r="AU146" s="80"/>
      <c r="AV146" s="41" t="s">
        <v>137</v>
      </c>
      <c r="AW146" s="33" t="s">
        <v>158</v>
      </c>
      <c r="AX146" s="35" t="s">
        <v>159</v>
      </c>
      <c r="AY146" s="35" t="s">
        <v>160</v>
      </c>
      <c r="AZ146" s="43" t="s">
        <v>125</v>
      </c>
      <c r="BA146" s="37" t="s">
        <v>108</v>
      </c>
      <c r="BB146" s="133"/>
      <c r="BC146" s="23" t="s">
        <v>133</v>
      </c>
      <c r="BD146" s="38" t="s">
        <v>126</v>
      </c>
      <c r="BE146" s="40" t="s">
        <v>744</v>
      </c>
      <c r="BF146" s="40" t="s">
        <v>745</v>
      </c>
      <c r="BG146" s="41" t="s">
        <v>105</v>
      </c>
      <c r="BH146" s="38" t="s">
        <v>126</v>
      </c>
      <c r="BI146" s="40" t="s">
        <v>746</v>
      </c>
      <c r="BJ146" s="40" t="s">
        <v>747</v>
      </c>
      <c r="BK146" s="110"/>
      <c r="BL146" s="76"/>
      <c r="BM146" s="76"/>
    </row>
    <row r="147" spans="1:65" ht="30" hidden="1" customHeight="1" x14ac:dyDescent="0.3">
      <c r="A147" s="130"/>
      <c r="B147" s="138" t="s">
        <v>724</v>
      </c>
      <c r="C147" s="117"/>
      <c r="D147" s="117"/>
      <c r="E147" s="138" t="s">
        <v>608</v>
      </c>
      <c r="F147" s="138" t="s">
        <v>725</v>
      </c>
      <c r="G147" s="119"/>
      <c r="H147" s="102"/>
      <c r="I147" s="104"/>
      <c r="J147" s="105"/>
      <c r="K147" s="23" t="s">
        <v>140</v>
      </c>
      <c r="L147" s="24"/>
      <c r="M147" s="136"/>
      <c r="N147" s="105"/>
      <c r="O147" s="100"/>
      <c r="P147" s="94"/>
      <c r="Q147" s="96"/>
      <c r="R147" s="128"/>
      <c r="S147" s="99"/>
      <c r="T147" s="100"/>
      <c r="U147" s="98"/>
      <c r="V147" s="85"/>
      <c r="W147" s="23" t="s">
        <v>142</v>
      </c>
      <c r="X147" s="25"/>
      <c r="Y147" s="26"/>
      <c r="Z147" s="26"/>
      <c r="AA147" s="26"/>
      <c r="AB147" s="27"/>
      <c r="AC147" s="27"/>
      <c r="AD147" s="28"/>
      <c r="AE147" s="28"/>
      <c r="AF147" s="28"/>
      <c r="AG147" s="29"/>
      <c r="AH147" s="28"/>
      <c r="AI147" s="30" t="str">
        <f t="shared" si="8"/>
        <v/>
      </c>
      <c r="AJ147" s="30" t="str">
        <f t="shared" si="6"/>
        <v/>
      </c>
      <c r="AK147" s="28"/>
      <c r="AL147" s="30" t="str">
        <f>IFERROR(VLOOKUP(AJ147&amp;AK147,[2]Tabla_Controles!$B$56:$G$65,5,FALSE),"")</f>
        <v/>
      </c>
      <c r="AM147" s="31" t="str">
        <f t="shared" si="7"/>
        <v/>
      </c>
      <c r="AN147" s="122"/>
      <c r="AO147" s="88"/>
      <c r="AP147" s="125"/>
      <c r="AQ147" s="92"/>
      <c r="AR147" s="78"/>
      <c r="AS147" s="78"/>
      <c r="AT147" s="79"/>
      <c r="AU147" s="80"/>
      <c r="AV147" s="41" t="s">
        <v>147</v>
      </c>
      <c r="AW147" s="49"/>
      <c r="AX147" s="49"/>
      <c r="AY147" s="52"/>
      <c r="AZ147" s="52"/>
      <c r="BA147" s="52"/>
      <c r="BB147" s="133"/>
      <c r="BC147" s="23" t="s">
        <v>142</v>
      </c>
      <c r="BD147" s="38"/>
      <c r="BE147" s="40"/>
      <c r="BF147" s="40"/>
      <c r="BG147" s="41" t="s">
        <v>121</v>
      </c>
      <c r="BH147" s="38"/>
      <c r="BI147" s="42"/>
      <c r="BJ147" s="42"/>
      <c r="BK147" s="110"/>
      <c r="BL147" s="76"/>
      <c r="BM147" s="76"/>
    </row>
    <row r="148" spans="1:65" ht="30" hidden="1" customHeight="1" x14ac:dyDescent="0.3">
      <c r="A148" s="130"/>
      <c r="B148" s="138" t="s">
        <v>724</v>
      </c>
      <c r="C148" s="117"/>
      <c r="D148" s="117"/>
      <c r="E148" s="138" t="s">
        <v>608</v>
      </c>
      <c r="F148" s="138" t="s">
        <v>725</v>
      </c>
      <c r="G148" s="119"/>
      <c r="H148" s="102"/>
      <c r="I148" s="104"/>
      <c r="J148" s="105"/>
      <c r="K148" s="23" t="s">
        <v>150</v>
      </c>
      <c r="L148" s="24"/>
      <c r="M148" s="136"/>
      <c r="N148" s="105"/>
      <c r="O148" s="100"/>
      <c r="P148" s="94"/>
      <c r="Q148" s="96"/>
      <c r="R148" s="128"/>
      <c r="S148" s="99"/>
      <c r="T148" s="100"/>
      <c r="U148" s="98"/>
      <c r="V148" s="85"/>
      <c r="W148" s="23" t="s">
        <v>152</v>
      </c>
      <c r="X148" s="25"/>
      <c r="Y148" s="26"/>
      <c r="Z148" s="26"/>
      <c r="AA148" s="26"/>
      <c r="AB148" s="27"/>
      <c r="AC148" s="27"/>
      <c r="AD148" s="28"/>
      <c r="AE148" s="28"/>
      <c r="AF148" s="28"/>
      <c r="AG148" s="29"/>
      <c r="AH148" s="28"/>
      <c r="AI148" s="30" t="str">
        <f t="shared" si="8"/>
        <v/>
      </c>
      <c r="AJ148" s="30" t="str">
        <f t="shared" si="6"/>
        <v/>
      </c>
      <c r="AK148" s="28"/>
      <c r="AL148" s="30" t="str">
        <f>IFERROR(VLOOKUP(AJ148&amp;AK148,[2]Tabla_Controles!$B$56:$G$65,5,FALSE),"")</f>
        <v/>
      </c>
      <c r="AM148" s="31" t="str">
        <f t="shared" si="7"/>
        <v/>
      </c>
      <c r="AN148" s="122"/>
      <c r="AO148" s="88"/>
      <c r="AP148" s="125"/>
      <c r="AQ148" s="92"/>
      <c r="AR148" s="78"/>
      <c r="AS148" s="78"/>
      <c r="AT148" s="79"/>
      <c r="AU148" s="80"/>
      <c r="AV148" s="41" t="s">
        <v>157</v>
      </c>
      <c r="AW148" s="49"/>
      <c r="AX148" s="49"/>
      <c r="AY148" s="52"/>
      <c r="AZ148" s="52"/>
      <c r="BA148" s="52"/>
      <c r="BB148" s="133"/>
      <c r="BC148" s="23" t="s">
        <v>152</v>
      </c>
      <c r="BD148" s="38"/>
      <c r="BE148" s="40"/>
      <c r="BF148" s="40"/>
      <c r="BG148" s="41" t="s">
        <v>137</v>
      </c>
      <c r="BH148" s="38"/>
      <c r="BI148" s="42"/>
      <c r="BJ148" s="42"/>
      <c r="BK148" s="110"/>
      <c r="BL148" s="76"/>
      <c r="BM148" s="76"/>
    </row>
    <row r="149" spans="1:65" ht="30" hidden="1" customHeight="1" x14ac:dyDescent="0.3">
      <c r="A149" s="130"/>
      <c r="B149" s="138" t="s">
        <v>724</v>
      </c>
      <c r="C149" s="117"/>
      <c r="D149" s="117"/>
      <c r="E149" s="138" t="s">
        <v>608</v>
      </c>
      <c r="F149" s="138" t="s">
        <v>725</v>
      </c>
      <c r="G149" s="119"/>
      <c r="H149" s="102"/>
      <c r="I149" s="104"/>
      <c r="J149" s="105"/>
      <c r="K149" s="23" t="s">
        <v>165</v>
      </c>
      <c r="L149" s="24"/>
      <c r="M149" s="136"/>
      <c r="N149" s="105"/>
      <c r="O149" s="100"/>
      <c r="P149" s="94"/>
      <c r="Q149" s="96"/>
      <c r="R149" s="128"/>
      <c r="S149" s="99"/>
      <c r="T149" s="100"/>
      <c r="U149" s="98"/>
      <c r="V149" s="85"/>
      <c r="W149" s="23" t="s">
        <v>167</v>
      </c>
      <c r="X149" s="25"/>
      <c r="Y149" s="26"/>
      <c r="Z149" s="26"/>
      <c r="AA149" s="26"/>
      <c r="AB149" s="27"/>
      <c r="AC149" s="27"/>
      <c r="AD149" s="28"/>
      <c r="AE149" s="28"/>
      <c r="AF149" s="28"/>
      <c r="AG149" s="29"/>
      <c r="AH149" s="28"/>
      <c r="AI149" s="30" t="str">
        <f t="shared" si="8"/>
        <v/>
      </c>
      <c r="AJ149" s="30" t="str">
        <f t="shared" si="6"/>
        <v/>
      </c>
      <c r="AK149" s="28"/>
      <c r="AL149" s="30" t="str">
        <f>IFERROR(VLOOKUP(AJ149&amp;AK149,[2]Tabla_Controles!$B$56:$G$65,5,FALSE),"")</f>
        <v/>
      </c>
      <c r="AM149" s="31" t="str">
        <f t="shared" si="7"/>
        <v/>
      </c>
      <c r="AN149" s="122"/>
      <c r="AO149" s="88"/>
      <c r="AP149" s="125"/>
      <c r="AQ149" s="92"/>
      <c r="AR149" s="78"/>
      <c r="AS149" s="78"/>
      <c r="AT149" s="79"/>
      <c r="AU149" s="80"/>
      <c r="AV149" s="41" t="s">
        <v>171</v>
      </c>
      <c r="AW149" s="49"/>
      <c r="AX149" s="49"/>
      <c r="AY149" s="52"/>
      <c r="AZ149" s="52"/>
      <c r="BA149" s="52"/>
      <c r="BB149" s="133"/>
      <c r="BC149" s="23" t="s">
        <v>167</v>
      </c>
      <c r="BD149" s="38"/>
      <c r="BE149" s="40"/>
      <c r="BF149" s="40"/>
      <c r="BG149" s="41" t="s">
        <v>147</v>
      </c>
      <c r="BH149" s="38"/>
      <c r="BI149" s="42"/>
      <c r="BJ149" s="42"/>
      <c r="BK149" s="110"/>
      <c r="BL149" s="76"/>
      <c r="BM149" s="76"/>
    </row>
    <row r="150" spans="1:65" ht="30" hidden="1" customHeight="1" x14ac:dyDescent="0.3">
      <c r="A150" s="130"/>
      <c r="B150" s="138" t="s">
        <v>724</v>
      </c>
      <c r="C150" s="117"/>
      <c r="D150" s="117"/>
      <c r="E150" s="138" t="s">
        <v>608</v>
      </c>
      <c r="F150" s="138" t="s">
        <v>725</v>
      </c>
      <c r="G150" s="120"/>
      <c r="H150" s="103"/>
      <c r="I150" s="104"/>
      <c r="J150" s="105"/>
      <c r="K150" s="23" t="s">
        <v>175</v>
      </c>
      <c r="L150" s="24"/>
      <c r="M150" s="137"/>
      <c r="N150" s="105"/>
      <c r="O150" s="100"/>
      <c r="P150" s="94"/>
      <c r="Q150" s="97"/>
      <c r="R150" s="129"/>
      <c r="S150" s="99"/>
      <c r="T150" s="100"/>
      <c r="U150" s="98"/>
      <c r="V150" s="85"/>
      <c r="W150" s="23" t="s">
        <v>177</v>
      </c>
      <c r="X150" s="25"/>
      <c r="Y150" s="26"/>
      <c r="Z150" s="26"/>
      <c r="AA150" s="26"/>
      <c r="AB150" s="27"/>
      <c r="AC150" s="27"/>
      <c r="AD150" s="28"/>
      <c r="AE150" s="28"/>
      <c r="AF150" s="28"/>
      <c r="AG150" s="29"/>
      <c r="AH150" s="28"/>
      <c r="AI150" s="30" t="str">
        <f t="shared" si="8"/>
        <v/>
      </c>
      <c r="AJ150" s="30" t="str">
        <f t="shared" si="6"/>
        <v/>
      </c>
      <c r="AK150" s="28"/>
      <c r="AL150" s="30" t="str">
        <f>IFERROR(VLOOKUP(AJ150&amp;AK150,[2]Tabla_Controles!$B$56:$G$65,5,FALSE),"")</f>
        <v/>
      </c>
      <c r="AM150" s="31" t="str">
        <f t="shared" si="7"/>
        <v/>
      </c>
      <c r="AN150" s="123"/>
      <c r="AO150" s="89"/>
      <c r="AP150" s="126"/>
      <c r="AQ150" s="93"/>
      <c r="AR150" s="78"/>
      <c r="AS150" s="78"/>
      <c r="AT150" s="79"/>
      <c r="AU150" s="80"/>
      <c r="AV150" s="41" t="s">
        <v>182</v>
      </c>
      <c r="AW150" s="49"/>
      <c r="AX150" s="49"/>
      <c r="AY150" s="52"/>
      <c r="AZ150" s="52"/>
      <c r="BA150" s="52"/>
      <c r="BB150" s="134"/>
      <c r="BC150" s="23" t="s">
        <v>177</v>
      </c>
      <c r="BD150" s="38"/>
      <c r="BE150" s="40"/>
      <c r="BF150" s="40"/>
      <c r="BG150" s="41" t="s">
        <v>157</v>
      </c>
      <c r="BH150" s="38"/>
      <c r="BI150" s="42"/>
      <c r="BJ150" s="42"/>
      <c r="BK150" s="111"/>
      <c r="BL150" s="77"/>
      <c r="BM150" s="77"/>
    </row>
    <row r="151" spans="1:65" ht="51" hidden="1" customHeight="1" x14ac:dyDescent="0.3">
      <c r="A151" s="130" t="str">
        <f>C151&amp;COUNTIF($C$10:C151,C151)</f>
        <v>0</v>
      </c>
      <c r="B151" s="131"/>
      <c r="C151" s="114"/>
      <c r="D151" s="117"/>
      <c r="E151" s="117"/>
      <c r="F151" s="117"/>
      <c r="G151" s="118"/>
      <c r="H151" s="101"/>
      <c r="I151" s="104" t="str">
        <f>"Posibilidad de recibir o solicitar cualquier dádiva o beneficio a nombre propio o de terceros, con el fin de "&amp;J151</f>
        <v xml:space="preserve">Posibilidad de recibir o solicitar cualquier dádiva o beneficio a nombre propio o de terceros, con el fin de </v>
      </c>
      <c r="J151" s="105"/>
      <c r="K151" s="23" t="s">
        <v>86</v>
      </c>
      <c r="L151" s="24"/>
      <c r="M151" s="106"/>
      <c r="N151" s="105"/>
      <c r="O151" s="100"/>
      <c r="P151" s="94"/>
      <c r="Q151" s="95"/>
      <c r="R151" s="127"/>
      <c r="S151" s="99"/>
      <c r="T151" s="100"/>
      <c r="U151" s="98"/>
      <c r="V151" s="85"/>
      <c r="W151" s="23" t="s">
        <v>91</v>
      </c>
      <c r="X151" s="25"/>
      <c r="Y151" s="26"/>
      <c r="Z151" s="26"/>
      <c r="AA151" s="26"/>
      <c r="AB151" s="27"/>
      <c r="AC151" s="27"/>
      <c r="AD151" s="28"/>
      <c r="AE151" s="28"/>
      <c r="AF151" s="28"/>
      <c r="AG151" s="29"/>
      <c r="AH151" s="28"/>
      <c r="AI151" s="30" t="str">
        <f t="shared" si="8"/>
        <v/>
      </c>
      <c r="AJ151" s="30" t="str">
        <f t="shared" si="6"/>
        <v/>
      </c>
      <c r="AK151" s="28"/>
      <c r="AL151" s="30" t="str">
        <f>IFERROR(VLOOKUP(AJ151&amp;AK151,[2]Tabla_Controles!$B$56:$G$65,5,FALSE),"")</f>
        <v/>
      </c>
      <c r="AM151" s="31" t="str">
        <f t="shared" si="7"/>
        <v/>
      </c>
      <c r="AN151" s="121" t="str">
        <f>IFERROR(AVERAGE(AM151:AM157),"")</f>
        <v/>
      </c>
      <c r="AO151" s="87" t="str">
        <f>IF($AN151=100,"Fuerte",IF($AN151&lt;100,"Moderado",IF($AN151&lt;50,"Débil",IF($AN151=0,"",""))))</f>
        <v/>
      </c>
      <c r="AP151" s="124"/>
      <c r="AQ151" s="91" t="str">
        <f>IFERROR(P151-VLOOKUP(AO151&amp;AP151,[2]Tabla_Controles!$B$77:$E$83,4,0),"")</f>
        <v/>
      </c>
      <c r="AR151" s="78" t="str">
        <f>IF($AQ151="","",IF($AQ151=1,"Muy Baja",IF($AQ151=2,"Baja",IF($AQ151=3,"Media",IF($AQ151=4,"Alta",IF($AQ151=5,"Muy Alta","Muy Baja"))))))</f>
        <v/>
      </c>
      <c r="AS151" s="78">
        <f>T151</f>
        <v>0</v>
      </c>
      <c r="AT151" s="79"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80"/>
      <c r="AV151" s="41" t="s">
        <v>105</v>
      </c>
      <c r="AW151" s="24"/>
      <c r="AX151" s="24"/>
      <c r="AY151" s="25"/>
      <c r="AZ151" s="25"/>
      <c r="BA151" s="25"/>
      <c r="BB151" s="81"/>
      <c r="BC151" s="23" t="s">
        <v>91</v>
      </c>
      <c r="BD151" s="38"/>
      <c r="BE151" s="40"/>
      <c r="BF151" s="40"/>
      <c r="BG151" s="41" t="s">
        <v>171</v>
      </c>
      <c r="BH151" s="38"/>
      <c r="BI151" s="42"/>
      <c r="BJ151" s="42"/>
      <c r="BK151" s="109"/>
      <c r="BL151" s="75"/>
      <c r="BM151" s="75"/>
    </row>
    <row r="152" spans="1:65" ht="30" hidden="1" customHeight="1" x14ac:dyDescent="0.3">
      <c r="A152" s="130"/>
      <c r="B152" s="131"/>
      <c r="C152" s="115"/>
      <c r="D152" s="117"/>
      <c r="E152" s="117"/>
      <c r="F152" s="117"/>
      <c r="G152" s="119"/>
      <c r="H152" s="102"/>
      <c r="I152" s="104"/>
      <c r="J152" s="105"/>
      <c r="K152" s="23" t="s">
        <v>113</v>
      </c>
      <c r="L152" s="24"/>
      <c r="M152" s="107"/>
      <c r="N152" s="105"/>
      <c r="O152" s="100"/>
      <c r="P152" s="94"/>
      <c r="Q152" s="96"/>
      <c r="R152" s="128"/>
      <c r="S152" s="99"/>
      <c r="T152" s="100"/>
      <c r="U152" s="98"/>
      <c r="V152" s="85"/>
      <c r="W152" s="23" t="s">
        <v>115</v>
      </c>
      <c r="X152" s="25"/>
      <c r="Y152" s="26"/>
      <c r="Z152" s="26"/>
      <c r="AA152" s="26"/>
      <c r="AB152" s="27"/>
      <c r="AC152" s="27"/>
      <c r="AD152" s="28"/>
      <c r="AE152" s="28"/>
      <c r="AF152" s="28"/>
      <c r="AG152" s="29"/>
      <c r="AH152" s="28"/>
      <c r="AI152" s="30" t="str">
        <f t="shared" si="8"/>
        <v/>
      </c>
      <c r="AJ152" s="30" t="str">
        <f t="shared" si="6"/>
        <v/>
      </c>
      <c r="AK152" s="28"/>
      <c r="AL152" s="30" t="str">
        <f>IFERROR(VLOOKUP(AJ152&amp;AK152,[2]Tabla_Controles!$B$56:$G$65,5,FALSE),"")</f>
        <v/>
      </c>
      <c r="AM152" s="31" t="str">
        <f t="shared" si="7"/>
        <v/>
      </c>
      <c r="AN152" s="122"/>
      <c r="AO152" s="88"/>
      <c r="AP152" s="125"/>
      <c r="AQ152" s="92"/>
      <c r="AR152" s="78"/>
      <c r="AS152" s="78"/>
      <c r="AT152" s="79"/>
      <c r="AU152" s="80"/>
      <c r="AV152" s="41" t="s">
        <v>121</v>
      </c>
      <c r="AW152" s="24"/>
      <c r="AX152" s="24"/>
      <c r="AY152" s="25"/>
      <c r="AZ152" s="25"/>
      <c r="BA152" s="25"/>
      <c r="BB152" s="82"/>
      <c r="BC152" s="23" t="s">
        <v>115</v>
      </c>
      <c r="BD152" s="38"/>
      <c r="BE152" s="40"/>
      <c r="BF152" s="40"/>
      <c r="BG152" s="41" t="s">
        <v>182</v>
      </c>
      <c r="BH152" s="38"/>
      <c r="BI152" s="42"/>
      <c r="BJ152" s="42"/>
      <c r="BK152" s="110"/>
      <c r="BL152" s="76"/>
      <c r="BM152" s="76"/>
    </row>
    <row r="153" spans="1:65" ht="30" hidden="1" customHeight="1" x14ac:dyDescent="0.3">
      <c r="A153" s="130"/>
      <c r="B153" s="131"/>
      <c r="C153" s="115"/>
      <c r="D153" s="117"/>
      <c r="E153" s="117"/>
      <c r="F153" s="117"/>
      <c r="G153" s="119"/>
      <c r="H153" s="102"/>
      <c r="I153" s="104"/>
      <c r="J153" s="105"/>
      <c r="K153" s="23" t="s">
        <v>131</v>
      </c>
      <c r="L153" s="24"/>
      <c r="M153" s="107"/>
      <c r="N153" s="105"/>
      <c r="O153" s="100"/>
      <c r="P153" s="94"/>
      <c r="Q153" s="96"/>
      <c r="R153" s="128"/>
      <c r="S153" s="99"/>
      <c r="T153" s="100"/>
      <c r="U153" s="98"/>
      <c r="V153" s="85"/>
      <c r="W153" s="23" t="s">
        <v>133</v>
      </c>
      <c r="X153" s="25"/>
      <c r="Y153" s="26"/>
      <c r="Z153" s="26"/>
      <c r="AA153" s="26"/>
      <c r="AB153" s="27"/>
      <c r="AC153" s="27"/>
      <c r="AD153" s="28"/>
      <c r="AE153" s="28"/>
      <c r="AF153" s="28"/>
      <c r="AG153" s="29"/>
      <c r="AH153" s="28"/>
      <c r="AI153" s="30" t="str">
        <f t="shared" si="8"/>
        <v/>
      </c>
      <c r="AJ153" s="30" t="str">
        <f t="shared" si="6"/>
        <v/>
      </c>
      <c r="AK153" s="28"/>
      <c r="AL153" s="30" t="str">
        <f>IFERROR(VLOOKUP(AJ153&amp;AK153,[2]Tabla_Controles!$B$56:$G$65,5,FALSE),"")</f>
        <v/>
      </c>
      <c r="AM153" s="31" t="str">
        <f t="shared" si="7"/>
        <v/>
      </c>
      <c r="AN153" s="122"/>
      <c r="AO153" s="88"/>
      <c r="AP153" s="125"/>
      <c r="AQ153" s="92"/>
      <c r="AR153" s="78"/>
      <c r="AS153" s="78"/>
      <c r="AT153" s="79"/>
      <c r="AU153" s="80"/>
      <c r="AV153" s="41" t="s">
        <v>137</v>
      </c>
      <c r="AW153" s="24"/>
      <c r="AX153" s="24"/>
      <c r="AY153" s="25"/>
      <c r="AZ153" s="25"/>
      <c r="BA153" s="25"/>
      <c r="BB153" s="82"/>
      <c r="BC153" s="23" t="s">
        <v>133</v>
      </c>
      <c r="BD153" s="38"/>
      <c r="BE153" s="40"/>
      <c r="BF153" s="40"/>
      <c r="BG153" s="41" t="s">
        <v>105</v>
      </c>
      <c r="BH153" s="38"/>
      <c r="BI153" s="42"/>
      <c r="BJ153" s="42"/>
      <c r="BK153" s="110"/>
      <c r="BL153" s="76"/>
      <c r="BM153" s="76"/>
    </row>
    <row r="154" spans="1:65" ht="30" hidden="1" customHeight="1" x14ac:dyDescent="0.3">
      <c r="A154" s="130"/>
      <c r="B154" s="131"/>
      <c r="C154" s="115"/>
      <c r="D154" s="117"/>
      <c r="E154" s="117"/>
      <c r="F154" s="117"/>
      <c r="G154" s="119"/>
      <c r="H154" s="102"/>
      <c r="I154" s="104"/>
      <c r="J154" s="105"/>
      <c r="K154" s="23" t="s">
        <v>140</v>
      </c>
      <c r="L154" s="24"/>
      <c r="M154" s="107"/>
      <c r="N154" s="105"/>
      <c r="O154" s="100"/>
      <c r="P154" s="94"/>
      <c r="Q154" s="96"/>
      <c r="R154" s="128"/>
      <c r="S154" s="99"/>
      <c r="T154" s="100"/>
      <c r="U154" s="98"/>
      <c r="V154" s="85"/>
      <c r="W154" s="23" t="s">
        <v>142</v>
      </c>
      <c r="X154" s="25"/>
      <c r="Y154" s="26"/>
      <c r="Z154" s="26"/>
      <c r="AA154" s="26"/>
      <c r="AB154" s="27"/>
      <c r="AC154" s="27"/>
      <c r="AD154" s="28"/>
      <c r="AE154" s="28"/>
      <c r="AF154" s="28"/>
      <c r="AG154" s="29"/>
      <c r="AH154" s="28"/>
      <c r="AI154" s="30" t="str">
        <f t="shared" si="8"/>
        <v/>
      </c>
      <c r="AJ154" s="30" t="str">
        <f t="shared" si="6"/>
        <v/>
      </c>
      <c r="AK154" s="28"/>
      <c r="AL154" s="30" t="str">
        <f>IFERROR(VLOOKUP(AJ154&amp;AK154,[2]Tabla_Controles!$B$56:$G$65,5,FALSE),"")</f>
        <v/>
      </c>
      <c r="AM154" s="31" t="str">
        <f t="shared" si="7"/>
        <v/>
      </c>
      <c r="AN154" s="122"/>
      <c r="AO154" s="88"/>
      <c r="AP154" s="125"/>
      <c r="AQ154" s="92"/>
      <c r="AR154" s="78"/>
      <c r="AS154" s="78"/>
      <c r="AT154" s="79"/>
      <c r="AU154" s="80"/>
      <c r="AV154" s="41" t="s">
        <v>147</v>
      </c>
      <c r="AW154" s="24"/>
      <c r="AX154" s="24"/>
      <c r="AY154" s="25"/>
      <c r="AZ154" s="25"/>
      <c r="BA154" s="25"/>
      <c r="BB154" s="82"/>
      <c r="BC154" s="23" t="s">
        <v>142</v>
      </c>
      <c r="BD154" s="38"/>
      <c r="BE154" s="40"/>
      <c r="BF154" s="40"/>
      <c r="BG154" s="41" t="s">
        <v>121</v>
      </c>
      <c r="BH154" s="38"/>
      <c r="BI154" s="42"/>
      <c r="BJ154" s="42"/>
      <c r="BK154" s="110"/>
      <c r="BL154" s="76"/>
      <c r="BM154" s="76"/>
    </row>
    <row r="155" spans="1:65" ht="30" hidden="1" customHeight="1" x14ac:dyDescent="0.3">
      <c r="A155" s="130"/>
      <c r="B155" s="131"/>
      <c r="C155" s="115"/>
      <c r="D155" s="117"/>
      <c r="E155" s="117"/>
      <c r="F155" s="117"/>
      <c r="G155" s="119"/>
      <c r="H155" s="102"/>
      <c r="I155" s="104"/>
      <c r="J155" s="105"/>
      <c r="K155" s="23" t="s">
        <v>150</v>
      </c>
      <c r="L155" s="24"/>
      <c r="M155" s="107"/>
      <c r="N155" s="105"/>
      <c r="O155" s="100"/>
      <c r="P155" s="94"/>
      <c r="Q155" s="96"/>
      <c r="R155" s="128"/>
      <c r="S155" s="99"/>
      <c r="T155" s="100"/>
      <c r="U155" s="98"/>
      <c r="V155" s="85"/>
      <c r="W155" s="23" t="s">
        <v>152</v>
      </c>
      <c r="X155" s="25"/>
      <c r="Y155" s="26"/>
      <c r="Z155" s="26"/>
      <c r="AA155" s="26"/>
      <c r="AB155" s="27"/>
      <c r="AC155" s="27"/>
      <c r="AD155" s="28"/>
      <c r="AE155" s="28"/>
      <c r="AF155" s="28"/>
      <c r="AG155" s="29"/>
      <c r="AH155" s="28"/>
      <c r="AI155" s="30" t="str">
        <f t="shared" si="8"/>
        <v/>
      </c>
      <c r="AJ155" s="30" t="str">
        <f t="shared" si="6"/>
        <v/>
      </c>
      <c r="AK155" s="28"/>
      <c r="AL155" s="30" t="str">
        <f>IFERROR(VLOOKUP(AJ155&amp;AK155,[2]Tabla_Controles!$B$56:$G$65,5,FALSE),"")</f>
        <v/>
      </c>
      <c r="AM155" s="31" t="str">
        <f t="shared" si="7"/>
        <v/>
      </c>
      <c r="AN155" s="122"/>
      <c r="AO155" s="88"/>
      <c r="AP155" s="125"/>
      <c r="AQ155" s="92"/>
      <c r="AR155" s="78"/>
      <c r="AS155" s="78"/>
      <c r="AT155" s="79"/>
      <c r="AU155" s="80"/>
      <c r="AV155" s="41" t="s">
        <v>157</v>
      </c>
      <c r="AW155" s="24"/>
      <c r="AX155" s="24"/>
      <c r="AY155" s="25"/>
      <c r="AZ155" s="25"/>
      <c r="BA155" s="25"/>
      <c r="BB155" s="82"/>
      <c r="BC155" s="23" t="s">
        <v>152</v>
      </c>
      <c r="BD155" s="38"/>
      <c r="BE155" s="40"/>
      <c r="BF155" s="40"/>
      <c r="BG155" s="41" t="s">
        <v>137</v>
      </c>
      <c r="BH155" s="38"/>
      <c r="BI155" s="42"/>
      <c r="BJ155" s="42"/>
      <c r="BK155" s="110"/>
      <c r="BL155" s="76"/>
      <c r="BM155" s="76"/>
    </row>
    <row r="156" spans="1:65" ht="30" hidden="1" customHeight="1" x14ac:dyDescent="0.3">
      <c r="A156" s="130"/>
      <c r="B156" s="131"/>
      <c r="C156" s="115"/>
      <c r="D156" s="117"/>
      <c r="E156" s="117"/>
      <c r="F156" s="117"/>
      <c r="G156" s="119"/>
      <c r="H156" s="102"/>
      <c r="I156" s="104"/>
      <c r="J156" s="105"/>
      <c r="K156" s="23" t="s">
        <v>165</v>
      </c>
      <c r="L156" s="24"/>
      <c r="M156" s="107"/>
      <c r="N156" s="105"/>
      <c r="O156" s="100"/>
      <c r="P156" s="94"/>
      <c r="Q156" s="96"/>
      <c r="R156" s="128"/>
      <c r="S156" s="99"/>
      <c r="T156" s="100"/>
      <c r="U156" s="98"/>
      <c r="V156" s="85"/>
      <c r="W156" s="23" t="s">
        <v>167</v>
      </c>
      <c r="X156" s="25"/>
      <c r="Y156" s="26"/>
      <c r="Z156" s="26"/>
      <c r="AA156" s="26"/>
      <c r="AB156" s="27"/>
      <c r="AC156" s="27"/>
      <c r="AD156" s="28"/>
      <c r="AE156" s="28"/>
      <c r="AF156" s="28"/>
      <c r="AG156" s="29"/>
      <c r="AH156" s="28"/>
      <c r="AI156" s="30" t="str">
        <f t="shared" si="8"/>
        <v/>
      </c>
      <c r="AJ156" s="30" t="str">
        <f t="shared" si="6"/>
        <v/>
      </c>
      <c r="AK156" s="28"/>
      <c r="AL156" s="30" t="str">
        <f>IFERROR(VLOOKUP(AJ156&amp;AK156,[2]Tabla_Controles!$B$56:$G$65,5,FALSE),"")</f>
        <v/>
      </c>
      <c r="AM156" s="31" t="str">
        <f t="shared" si="7"/>
        <v/>
      </c>
      <c r="AN156" s="122"/>
      <c r="AO156" s="88"/>
      <c r="AP156" s="125"/>
      <c r="AQ156" s="92"/>
      <c r="AR156" s="78"/>
      <c r="AS156" s="78"/>
      <c r="AT156" s="79"/>
      <c r="AU156" s="80"/>
      <c r="AV156" s="41" t="s">
        <v>171</v>
      </c>
      <c r="AW156" s="24"/>
      <c r="AX156" s="24"/>
      <c r="AY156" s="25"/>
      <c r="AZ156" s="25"/>
      <c r="BA156" s="25"/>
      <c r="BB156" s="82"/>
      <c r="BC156" s="23" t="s">
        <v>167</v>
      </c>
      <c r="BD156" s="38"/>
      <c r="BE156" s="40"/>
      <c r="BF156" s="40"/>
      <c r="BG156" s="41" t="s">
        <v>147</v>
      </c>
      <c r="BH156" s="38"/>
      <c r="BI156" s="42"/>
      <c r="BJ156" s="42"/>
      <c r="BK156" s="110"/>
      <c r="BL156" s="76"/>
      <c r="BM156" s="76"/>
    </row>
    <row r="157" spans="1:65" ht="30" hidden="1" customHeight="1" x14ac:dyDescent="0.3">
      <c r="A157" s="130"/>
      <c r="B157" s="131"/>
      <c r="C157" s="116"/>
      <c r="D157" s="117"/>
      <c r="E157" s="117"/>
      <c r="F157" s="117"/>
      <c r="G157" s="120"/>
      <c r="H157" s="103"/>
      <c r="I157" s="104"/>
      <c r="J157" s="105"/>
      <c r="K157" s="23" t="s">
        <v>175</v>
      </c>
      <c r="L157" s="24"/>
      <c r="M157" s="108"/>
      <c r="N157" s="105"/>
      <c r="O157" s="100"/>
      <c r="P157" s="94"/>
      <c r="Q157" s="97"/>
      <c r="R157" s="129"/>
      <c r="S157" s="99"/>
      <c r="T157" s="100"/>
      <c r="U157" s="98"/>
      <c r="V157" s="85"/>
      <c r="W157" s="23" t="s">
        <v>177</v>
      </c>
      <c r="X157" s="25"/>
      <c r="Y157" s="26"/>
      <c r="Z157" s="26"/>
      <c r="AA157" s="26"/>
      <c r="AB157" s="27"/>
      <c r="AC157" s="27"/>
      <c r="AD157" s="28"/>
      <c r="AE157" s="28"/>
      <c r="AF157" s="28"/>
      <c r="AG157" s="29"/>
      <c r="AH157" s="28"/>
      <c r="AI157" s="30" t="str">
        <f t="shared" si="8"/>
        <v/>
      </c>
      <c r="AJ157" s="30" t="str">
        <f t="shared" si="6"/>
        <v/>
      </c>
      <c r="AK157" s="28"/>
      <c r="AL157" s="30" t="str">
        <f>IFERROR(VLOOKUP(AJ157&amp;AK157,[2]Tabla_Controles!$B$56:$G$65,5,FALSE),"")</f>
        <v/>
      </c>
      <c r="AM157" s="31" t="str">
        <f t="shared" si="7"/>
        <v/>
      </c>
      <c r="AN157" s="123"/>
      <c r="AO157" s="89"/>
      <c r="AP157" s="126"/>
      <c r="AQ157" s="93"/>
      <c r="AR157" s="78"/>
      <c r="AS157" s="78"/>
      <c r="AT157" s="79"/>
      <c r="AU157" s="80"/>
      <c r="AV157" s="41" t="s">
        <v>182</v>
      </c>
      <c r="AW157" s="24"/>
      <c r="AX157" s="24"/>
      <c r="AY157" s="25"/>
      <c r="AZ157" s="25"/>
      <c r="BA157" s="25"/>
      <c r="BB157" s="83"/>
      <c r="BC157" s="23" t="s">
        <v>177</v>
      </c>
      <c r="BD157" s="38"/>
      <c r="BE157" s="40"/>
      <c r="BF157" s="40"/>
      <c r="BG157" s="41" t="s">
        <v>157</v>
      </c>
      <c r="BH157" s="38"/>
      <c r="BI157" s="42"/>
      <c r="BJ157" s="42"/>
      <c r="BK157" s="111"/>
      <c r="BL157" s="77"/>
      <c r="BM157" s="77"/>
    </row>
    <row r="158" spans="1:65" ht="51" hidden="1" customHeight="1" x14ac:dyDescent="0.3">
      <c r="A158" s="130" t="str">
        <f>C158&amp;COUNTIF($C$10:C158,C158)</f>
        <v>0</v>
      </c>
      <c r="B158" s="131"/>
      <c r="C158" s="114"/>
      <c r="D158" s="117"/>
      <c r="E158" s="117"/>
      <c r="F158" s="117"/>
      <c r="G158" s="118"/>
      <c r="H158" s="101"/>
      <c r="I158" s="104" t="str">
        <f>"Posibilidad de recibir o solicitar cualquier dádiva o beneficio a nombre propio o de terceros, con el fin de "&amp;J158</f>
        <v xml:space="preserve">Posibilidad de recibir o solicitar cualquier dádiva o beneficio a nombre propio o de terceros, con el fin de </v>
      </c>
      <c r="J158" s="105"/>
      <c r="K158" s="23" t="s">
        <v>86</v>
      </c>
      <c r="L158" s="24"/>
      <c r="M158" s="106"/>
      <c r="N158" s="105"/>
      <c r="O158" s="100"/>
      <c r="P158" s="94"/>
      <c r="Q158" s="95"/>
      <c r="R158" s="127"/>
      <c r="S158" s="99"/>
      <c r="T158" s="100"/>
      <c r="U158" s="98"/>
      <c r="V158" s="85"/>
      <c r="W158" s="23" t="s">
        <v>91</v>
      </c>
      <c r="X158" s="25"/>
      <c r="Y158" s="26"/>
      <c r="Z158" s="26"/>
      <c r="AA158" s="26"/>
      <c r="AB158" s="27"/>
      <c r="AC158" s="27"/>
      <c r="AD158" s="28"/>
      <c r="AE158" s="28"/>
      <c r="AF158" s="28"/>
      <c r="AG158" s="29"/>
      <c r="AH158" s="28"/>
      <c r="AI158" s="30" t="str">
        <f t="shared" si="8"/>
        <v/>
      </c>
      <c r="AJ158" s="30" t="str">
        <f t="shared" si="6"/>
        <v/>
      </c>
      <c r="AK158" s="28"/>
      <c r="AL158" s="30" t="str">
        <f>IFERROR(VLOOKUP(AJ158&amp;AK158,[2]Tabla_Controles!$B$56:$G$65,5,FALSE),"")</f>
        <v/>
      </c>
      <c r="AM158" s="31" t="str">
        <f t="shared" si="7"/>
        <v/>
      </c>
      <c r="AN158" s="121" t="str">
        <f>IFERROR(AVERAGE(AM158:AM164),"")</f>
        <v/>
      </c>
      <c r="AO158" s="87" t="str">
        <f>IF($AN158=100,"Fuerte",IF($AN158&lt;100,"Moderado",IF($AN158&lt;50,"Débil",IF($AN158=0,"",""))))</f>
        <v/>
      </c>
      <c r="AP158" s="124"/>
      <c r="AQ158" s="91" t="str">
        <f>IFERROR(P158-VLOOKUP(AO158&amp;AP158,[2]Tabla_Controles!$B$77:$E$83,4,0),"")</f>
        <v/>
      </c>
      <c r="AR158" s="78" t="str">
        <f>IF($AQ158="","",IF($AQ158=1,"Muy Baja",IF($AQ158=2,"Baja",IF($AQ158=3,"Media",IF($AQ158=4,"Alta",IF($AQ158=5,"Muy Alta","Muy Baja"))))))</f>
        <v/>
      </c>
      <c r="AS158" s="78">
        <f>T158</f>
        <v>0</v>
      </c>
      <c r="AT158" s="79"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80"/>
      <c r="AV158" s="41" t="s">
        <v>105</v>
      </c>
      <c r="AW158" s="24"/>
      <c r="AX158" s="24"/>
      <c r="AY158" s="25"/>
      <c r="AZ158" s="25"/>
      <c r="BA158" s="25"/>
      <c r="BB158" s="81"/>
      <c r="BC158" s="23" t="s">
        <v>91</v>
      </c>
      <c r="BD158" s="38"/>
      <c r="BE158" s="40"/>
      <c r="BF158" s="40"/>
      <c r="BG158" s="41" t="s">
        <v>171</v>
      </c>
      <c r="BH158" s="38"/>
      <c r="BI158" s="42"/>
      <c r="BJ158" s="42"/>
      <c r="BK158" s="109"/>
      <c r="BL158" s="75"/>
      <c r="BM158" s="75"/>
    </row>
    <row r="159" spans="1:65" ht="30" hidden="1" customHeight="1" x14ac:dyDescent="0.3">
      <c r="A159" s="130"/>
      <c r="B159" s="131"/>
      <c r="C159" s="115"/>
      <c r="D159" s="117"/>
      <c r="E159" s="117"/>
      <c r="F159" s="117"/>
      <c r="G159" s="119"/>
      <c r="H159" s="102"/>
      <c r="I159" s="104"/>
      <c r="J159" s="105"/>
      <c r="K159" s="23" t="s">
        <v>113</v>
      </c>
      <c r="L159" s="24"/>
      <c r="M159" s="107"/>
      <c r="N159" s="105"/>
      <c r="O159" s="100"/>
      <c r="P159" s="94"/>
      <c r="Q159" s="96"/>
      <c r="R159" s="128"/>
      <c r="S159" s="99"/>
      <c r="T159" s="100"/>
      <c r="U159" s="98"/>
      <c r="V159" s="85"/>
      <c r="W159" s="23" t="s">
        <v>115</v>
      </c>
      <c r="X159" s="25"/>
      <c r="Y159" s="26"/>
      <c r="Z159" s="26"/>
      <c r="AA159" s="26"/>
      <c r="AB159" s="27"/>
      <c r="AC159" s="27"/>
      <c r="AD159" s="28"/>
      <c r="AE159" s="28"/>
      <c r="AF159" s="28"/>
      <c r="AG159" s="29"/>
      <c r="AH159" s="28"/>
      <c r="AI159" s="30" t="str">
        <f t="shared" si="8"/>
        <v/>
      </c>
      <c r="AJ159" s="30" t="str">
        <f t="shared" si="6"/>
        <v/>
      </c>
      <c r="AK159" s="28"/>
      <c r="AL159" s="30" t="str">
        <f>IFERROR(VLOOKUP(AJ159&amp;AK159,[2]Tabla_Controles!$B$56:$G$65,5,FALSE),"")</f>
        <v/>
      </c>
      <c r="AM159" s="31" t="str">
        <f t="shared" si="7"/>
        <v/>
      </c>
      <c r="AN159" s="122"/>
      <c r="AO159" s="88"/>
      <c r="AP159" s="125"/>
      <c r="AQ159" s="92"/>
      <c r="AR159" s="78"/>
      <c r="AS159" s="78"/>
      <c r="AT159" s="79"/>
      <c r="AU159" s="80"/>
      <c r="AV159" s="41" t="s">
        <v>121</v>
      </c>
      <c r="AW159" s="24"/>
      <c r="AX159" s="24"/>
      <c r="AY159" s="25"/>
      <c r="AZ159" s="25"/>
      <c r="BA159" s="25"/>
      <c r="BB159" s="82"/>
      <c r="BC159" s="23" t="s">
        <v>115</v>
      </c>
      <c r="BD159" s="38"/>
      <c r="BE159" s="40"/>
      <c r="BF159" s="40"/>
      <c r="BG159" s="41" t="s">
        <v>182</v>
      </c>
      <c r="BH159" s="38"/>
      <c r="BI159" s="42"/>
      <c r="BJ159" s="42"/>
      <c r="BK159" s="110"/>
      <c r="BL159" s="76"/>
      <c r="BM159" s="76"/>
    </row>
    <row r="160" spans="1:65" ht="30" hidden="1" customHeight="1" x14ac:dyDescent="0.3">
      <c r="A160" s="130"/>
      <c r="B160" s="131"/>
      <c r="C160" s="115"/>
      <c r="D160" s="117"/>
      <c r="E160" s="117"/>
      <c r="F160" s="117"/>
      <c r="G160" s="119"/>
      <c r="H160" s="102"/>
      <c r="I160" s="104"/>
      <c r="J160" s="105"/>
      <c r="K160" s="23" t="s">
        <v>131</v>
      </c>
      <c r="L160" s="24"/>
      <c r="M160" s="107"/>
      <c r="N160" s="105"/>
      <c r="O160" s="100"/>
      <c r="P160" s="94"/>
      <c r="Q160" s="96"/>
      <c r="R160" s="128"/>
      <c r="S160" s="99"/>
      <c r="T160" s="100"/>
      <c r="U160" s="98"/>
      <c r="V160" s="85"/>
      <c r="W160" s="23" t="s">
        <v>133</v>
      </c>
      <c r="X160" s="25"/>
      <c r="Y160" s="26"/>
      <c r="Z160" s="26"/>
      <c r="AA160" s="26"/>
      <c r="AB160" s="27"/>
      <c r="AC160" s="27"/>
      <c r="AD160" s="28"/>
      <c r="AE160" s="28"/>
      <c r="AF160" s="28"/>
      <c r="AG160" s="29"/>
      <c r="AH160" s="28"/>
      <c r="AI160" s="30" t="str">
        <f t="shared" si="8"/>
        <v/>
      </c>
      <c r="AJ160" s="30" t="str">
        <f t="shared" si="6"/>
        <v/>
      </c>
      <c r="AK160" s="28"/>
      <c r="AL160" s="30" t="str">
        <f>IFERROR(VLOOKUP(AJ160&amp;AK160,[2]Tabla_Controles!$B$56:$G$65,5,FALSE),"")</f>
        <v/>
      </c>
      <c r="AM160" s="31" t="str">
        <f t="shared" si="7"/>
        <v/>
      </c>
      <c r="AN160" s="122"/>
      <c r="AO160" s="88"/>
      <c r="AP160" s="125"/>
      <c r="AQ160" s="92"/>
      <c r="AR160" s="78"/>
      <c r="AS160" s="78"/>
      <c r="AT160" s="79"/>
      <c r="AU160" s="80"/>
      <c r="AV160" s="41" t="s">
        <v>137</v>
      </c>
      <c r="AW160" s="24"/>
      <c r="AX160" s="24"/>
      <c r="AY160" s="25"/>
      <c r="AZ160" s="25"/>
      <c r="BA160" s="25"/>
      <c r="BB160" s="82"/>
      <c r="BC160" s="23" t="s">
        <v>133</v>
      </c>
      <c r="BD160" s="38"/>
      <c r="BE160" s="40"/>
      <c r="BF160" s="40"/>
      <c r="BG160" s="41" t="s">
        <v>105</v>
      </c>
      <c r="BH160" s="38"/>
      <c r="BI160" s="42"/>
      <c r="BJ160" s="42"/>
      <c r="BK160" s="110"/>
      <c r="BL160" s="76"/>
      <c r="BM160" s="76"/>
    </row>
    <row r="161" spans="1:65" ht="30" hidden="1" customHeight="1" x14ac:dyDescent="0.3">
      <c r="A161" s="130"/>
      <c r="B161" s="131"/>
      <c r="C161" s="115"/>
      <c r="D161" s="117"/>
      <c r="E161" s="117"/>
      <c r="F161" s="117"/>
      <c r="G161" s="119"/>
      <c r="H161" s="102"/>
      <c r="I161" s="104"/>
      <c r="J161" s="105"/>
      <c r="K161" s="23" t="s">
        <v>140</v>
      </c>
      <c r="L161" s="24"/>
      <c r="M161" s="107"/>
      <c r="N161" s="105"/>
      <c r="O161" s="100"/>
      <c r="P161" s="94"/>
      <c r="Q161" s="96"/>
      <c r="R161" s="128"/>
      <c r="S161" s="99"/>
      <c r="T161" s="100"/>
      <c r="U161" s="98"/>
      <c r="V161" s="85"/>
      <c r="W161" s="23" t="s">
        <v>142</v>
      </c>
      <c r="X161" s="25"/>
      <c r="Y161" s="26"/>
      <c r="Z161" s="26"/>
      <c r="AA161" s="26"/>
      <c r="AB161" s="27"/>
      <c r="AC161" s="27"/>
      <c r="AD161" s="28"/>
      <c r="AE161" s="28"/>
      <c r="AF161" s="28"/>
      <c r="AG161" s="29"/>
      <c r="AH161" s="28"/>
      <c r="AI161" s="30" t="str">
        <f t="shared" si="8"/>
        <v/>
      </c>
      <c r="AJ161" s="30" t="str">
        <f t="shared" si="6"/>
        <v/>
      </c>
      <c r="AK161" s="28"/>
      <c r="AL161" s="30" t="str">
        <f>IFERROR(VLOOKUP(AJ161&amp;AK161,[2]Tabla_Controles!$B$56:$G$65,5,FALSE),"")</f>
        <v/>
      </c>
      <c r="AM161" s="31" t="str">
        <f t="shared" si="7"/>
        <v/>
      </c>
      <c r="AN161" s="122"/>
      <c r="AO161" s="88"/>
      <c r="AP161" s="125"/>
      <c r="AQ161" s="92"/>
      <c r="AR161" s="78"/>
      <c r="AS161" s="78"/>
      <c r="AT161" s="79"/>
      <c r="AU161" s="80"/>
      <c r="AV161" s="41" t="s">
        <v>147</v>
      </c>
      <c r="AW161" s="24"/>
      <c r="AX161" s="24"/>
      <c r="AY161" s="25"/>
      <c r="AZ161" s="25"/>
      <c r="BA161" s="25"/>
      <c r="BB161" s="82"/>
      <c r="BC161" s="23" t="s">
        <v>142</v>
      </c>
      <c r="BD161" s="38"/>
      <c r="BE161" s="40"/>
      <c r="BF161" s="40"/>
      <c r="BG161" s="41" t="s">
        <v>121</v>
      </c>
      <c r="BH161" s="38"/>
      <c r="BI161" s="42"/>
      <c r="BJ161" s="42"/>
      <c r="BK161" s="110"/>
      <c r="BL161" s="76"/>
      <c r="BM161" s="76"/>
    </row>
    <row r="162" spans="1:65" ht="30" hidden="1" customHeight="1" x14ac:dyDescent="0.3">
      <c r="A162" s="130"/>
      <c r="B162" s="131"/>
      <c r="C162" s="115"/>
      <c r="D162" s="117"/>
      <c r="E162" s="117"/>
      <c r="F162" s="117"/>
      <c r="G162" s="119"/>
      <c r="H162" s="102"/>
      <c r="I162" s="104"/>
      <c r="J162" s="105"/>
      <c r="K162" s="23" t="s">
        <v>150</v>
      </c>
      <c r="L162" s="24"/>
      <c r="M162" s="107"/>
      <c r="N162" s="105"/>
      <c r="O162" s="100"/>
      <c r="P162" s="94"/>
      <c r="Q162" s="96"/>
      <c r="R162" s="128"/>
      <c r="S162" s="99"/>
      <c r="T162" s="100"/>
      <c r="U162" s="98"/>
      <c r="V162" s="85"/>
      <c r="W162" s="23" t="s">
        <v>152</v>
      </c>
      <c r="X162" s="25"/>
      <c r="Y162" s="26"/>
      <c r="Z162" s="26"/>
      <c r="AA162" s="26"/>
      <c r="AB162" s="27"/>
      <c r="AC162" s="27"/>
      <c r="AD162" s="28"/>
      <c r="AE162" s="28"/>
      <c r="AF162" s="28"/>
      <c r="AG162" s="29"/>
      <c r="AH162" s="28"/>
      <c r="AI162" s="30" t="str">
        <f t="shared" si="8"/>
        <v/>
      </c>
      <c r="AJ162" s="30" t="str">
        <f t="shared" si="6"/>
        <v/>
      </c>
      <c r="AK162" s="28"/>
      <c r="AL162" s="30" t="str">
        <f>IFERROR(VLOOKUP(AJ162&amp;AK162,[2]Tabla_Controles!$B$56:$G$65,5,FALSE),"")</f>
        <v/>
      </c>
      <c r="AM162" s="31" t="str">
        <f t="shared" si="7"/>
        <v/>
      </c>
      <c r="AN162" s="122"/>
      <c r="AO162" s="88"/>
      <c r="AP162" s="125"/>
      <c r="AQ162" s="92"/>
      <c r="AR162" s="78"/>
      <c r="AS162" s="78"/>
      <c r="AT162" s="79"/>
      <c r="AU162" s="80"/>
      <c r="AV162" s="41" t="s">
        <v>157</v>
      </c>
      <c r="AW162" s="24"/>
      <c r="AX162" s="24"/>
      <c r="AY162" s="25"/>
      <c r="AZ162" s="25"/>
      <c r="BA162" s="25"/>
      <c r="BB162" s="82"/>
      <c r="BC162" s="23" t="s">
        <v>152</v>
      </c>
      <c r="BD162" s="38"/>
      <c r="BE162" s="40"/>
      <c r="BF162" s="40"/>
      <c r="BG162" s="41" t="s">
        <v>137</v>
      </c>
      <c r="BH162" s="38"/>
      <c r="BI162" s="42"/>
      <c r="BJ162" s="42"/>
      <c r="BK162" s="110"/>
      <c r="BL162" s="76"/>
      <c r="BM162" s="76"/>
    </row>
    <row r="163" spans="1:65" ht="30" hidden="1" customHeight="1" x14ac:dyDescent="0.3">
      <c r="A163" s="130"/>
      <c r="B163" s="131"/>
      <c r="C163" s="115"/>
      <c r="D163" s="117"/>
      <c r="E163" s="117"/>
      <c r="F163" s="117"/>
      <c r="G163" s="119"/>
      <c r="H163" s="102"/>
      <c r="I163" s="104"/>
      <c r="J163" s="105"/>
      <c r="K163" s="23" t="s">
        <v>165</v>
      </c>
      <c r="L163" s="24"/>
      <c r="M163" s="107"/>
      <c r="N163" s="105"/>
      <c r="O163" s="100"/>
      <c r="P163" s="94"/>
      <c r="Q163" s="96"/>
      <c r="R163" s="128"/>
      <c r="S163" s="99"/>
      <c r="T163" s="100"/>
      <c r="U163" s="98"/>
      <c r="V163" s="85"/>
      <c r="W163" s="23" t="s">
        <v>167</v>
      </c>
      <c r="X163" s="25"/>
      <c r="Y163" s="26"/>
      <c r="Z163" s="26"/>
      <c r="AA163" s="26"/>
      <c r="AB163" s="27"/>
      <c r="AC163" s="27"/>
      <c r="AD163" s="28"/>
      <c r="AE163" s="28"/>
      <c r="AF163" s="28"/>
      <c r="AG163" s="29"/>
      <c r="AH163" s="28"/>
      <c r="AI163" s="30" t="str">
        <f t="shared" si="8"/>
        <v/>
      </c>
      <c r="AJ163" s="30" t="str">
        <f t="shared" si="6"/>
        <v/>
      </c>
      <c r="AK163" s="28"/>
      <c r="AL163" s="30" t="str">
        <f>IFERROR(VLOOKUP(AJ163&amp;AK163,[2]Tabla_Controles!$B$56:$G$65,5,FALSE),"")</f>
        <v/>
      </c>
      <c r="AM163" s="31" t="str">
        <f t="shared" si="7"/>
        <v/>
      </c>
      <c r="AN163" s="122"/>
      <c r="AO163" s="88"/>
      <c r="AP163" s="125"/>
      <c r="AQ163" s="92"/>
      <c r="AR163" s="78"/>
      <c r="AS163" s="78"/>
      <c r="AT163" s="79"/>
      <c r="AU163" s="80"/>
      <c r="AV163" s="41" t="s">
        <v>171</v>
      </c>
      <c r="AW163" s="24"/>
      <c r="AX163" s="24"/>
      <c r="AY163" s="25"/>
      <c r="AZ163" s="25"/>
      <c r="BA163" s="25"/>
      <c r="BB163" s="82"/>
      <c r="BC163" s="23" t="s">
        <v>167</v>
      </c>
      <c r="BD163" s="38"/>
      <c r="BE163" s="40"/>
      <c r="BF163" s="40"/>
      <c r="BG163" s="41" t="s">
        <v>147</v>
      </c>
      <c r="BH163" s="38"/>
      <c r="BI163" s="42"/>
      <c r="BJ163" s="42"/>
      <c r="BK163" s="110"/>
      <c r="BL163" s="76"/>
      <c r="BM163" s="76"/>
    </row>
    <row r="164" spans="1:65" ht="30" hidden="1" customHeight="1" x14ac:dyDescent="0.3">
      <c r="A164" s="130"/>
      <c r="B164" s="131"/>
      <c r="C164" s="116"/>
      <c r="D164" s="117"/>
      <c r="E164" s="117"/>
      <c r="F164" s="117"/>
      <c r="G164" s="120"/>
      <c r="H164" s="103"/>
      <c r="I164" s="104"/>
      <c r="J164" s="105"/>
      <c r="K164" s="23" t="s">
        <v>175</v>
      </c>
      <c r="L164" s="24"/>
      <c r="M164" s="108"/>
      <c r="N164" s="105"/>
      <c r="O164" s="100"/>
      <c r="P164" s="94"/>
      <c r="Q164" s="97"/>
      <c r="R164" s="129"/>
      <c r="S164" s="99"/>
      <c r="T164" s="100"/>
      <c r="U164" s="98"/>
      <c r="V164" s="85"/>
      <c r="W164" s="23" t="s">
        <v>177</v>
      </c>
      <c r="X164" s="25"/>
      <c r="Y164" s="26"/>
      <c r="Z164" s="26"/>
      <c r="AA164" s="26"/>
      <c r="AB164" s="27"/>
      <c r="AC164" s="27"/>
      <c r="AD164" s="28"/>
      <c r="AE164" s="28"/>
      <c r="AF164" s="28"/>
      <c r="AG164" s="29"/>
      <c r="AH164" s="28"/>
      <c r="AI164" s="30" t="str">
        <f t="shared" si="8"/>
        <v/>
      </c>
      <c r="AJ164" s="30" t="str">
        <f t="shared" si="6"/>
        <v/>
      </c>
      <c r="AK164" s="28"/>
      <c r="AL164" s="30" t="str">
        <f>IFERROR(VLOOKUP(AJ164&amp;AK164,[2]Tabla_Controles!$B$56:$G$65,5,FALSE),"")</f>
        <v/>
      </c>
      <c r="AM164" s="31" t="str">
        <f t="shared" si="7"/>
        <v/>
      </c>
      <c r="AN164" s="123"/>
      <c r="AO164" s="89"/>
      <c r="AP164" s="126"/>
      <c r="AQ164" s="93"/>
      <c r="AR164" s="78"/>
      <c r="AS164" s="78"/>
      <c r="AT164" s="79"/>
      <c r="AU164" s="80"/>
      <c r="AV164" s="41" t="s">
        <v>182</v>
      </c>
      <c r="AW164" s="24"/>
      <c r="AX164" s="24"/>
      <c r="AY164" s="25"/>
      <c r="AZ164" s="25"/>
      <c r="BA164" s="25"/>
      <c r="BB164" s="83"/>
      <c r="BC164" s="23" t="s">
        <v>177</v>
      </c>
      <c r="BD164" s="38"/>
      <c r="BE164" s="40"/>
      <c r="BF164" s="40"/>
      <c r="BG164" s="41" t="s">
        <v>157</v>
      </c>
      <c r="BH164" s="38"/>
      <c r="BI164" s="42"/>
      <c r="BJ164" s="42"/>
      <c r="BK164" s="111"/>
      <c r="BL164" s="77"/>
      <c r="BM164" s="77"/>
    </row>
    <row r="165" spans="1:65" ht="51" hidden="1" customHeight="1" x14ac:dyDescent="0.3">
      <c r="A165" s="130" t="str">
        <f>C165&amp;COUNTIF($C$10:C165,C165)</f>
        <v>0</v>
      </c>
      <c r="B165" s="131"/>
      <c r="C165" s="114"/>
      <c r="D165" s="117"/>
      <c r="E165" s="117"/>
      <c r="F165" s="117"/>
      <c r="G165" s="118"/>
      <c r="H165" s="101"/>
      <c r="I165" s="104" t="str">
        <f>"Posibilidad de recibir o solicitar cualquier dádiva o beneficio a nombre propio o de terceros, con el fin de "&amp;J165</f>
        <v xml:space="preserve">Posibilidad de recibir o solicitar cualquier dádiva o beneficio a nombre propio o de terceros, con el fin de </v>
      </c>
      <c r="J165" s="105"/>
      <c r="K165" s="23" t="s">
        <v>86</v>
      </c>
      <c r="L165" s="24"/>
      <c r="M165" s="106"/>
      <c r="N165" s="105"/>
      <c r="O165" s="100"/>
      <c r="P165" s="94"/>
      <c r="Q165" s="95"/>
      <c r="R165" s="127"/>
      <c r="S165" s="99"/>
      <c r="T165" s="100"/>
      <c r="U165" s="98"/>
      <c r="V165" s="85"/>
      <c r="W165" s="23" t="s">
        <v>91</v>
      </c>
      <c r="X165" s="25"/>
      <c r="Y165" s="26"/>
      <c r="Z165" s="26"/>
      <c r="AA165" s="26"/>
      <c r="AB165" s="27"/>
      <c r="AC165" s="27"/>
      <c r="AD165" s="28"/>
      <c r="AE165" s="28"/>
      <c r="AF165" s="28"/>
      <c r="AG165" s="29"/>
      <c r="AH165" s="28"/>
      <c r="AI165" s="30" t="str">
        <f t="shared" si="8"/>
        <v/>
      </c>
      <c r="AJ165" s="30" t="str">
        <f t="shared" si="6"/>
        <v/>
      </c>
      <c r="AK165" s="28"/>
      <c r="AL165" s="30" t="str">
        <f>IFERROR(VLOOKUP(AJ165&amp;AK165,[2]Tabla_Controles!$B$56:$G$65,5,FALSE),"")</f>
        <v/>
      </c>
      <c r="AM165" s="31" t="str">
        <f t="shared" si="7"/>
        <v/>
      </c>
      <c r="AN165" s="121" t="str">
        <f>IFERROR(AVERAGE(AM165:AM171),"")</f>
        <v/>
      </c>
      <c r="AO165" s="87" t="str">
        <f>IF($AN165=100,"Fuerte",IF($AN165&lt;100,"Moderado",IF($AN165&lt;50,"Débil",IF($AN165=0,"",""))))</f>
        <v/>
      </c>
      <c r="AP165" s="124"/>
      <c r="AQ165" s="91" t="str">
        <f>IFERROR(P165-VLOOKUP(AO165&amp;AP165,[2]Tabla_Controles!$B$77:$E$83,4,0),"")</f>
        <v/>
      </c>
      <c r="AR165" s="78" t="str">
        <f>IF($AQ165="","",IF($AQ165=1,"Muy Baja",IF($AQ165=2,"Baja",IF($AQ165=3,"Media",IF($AQ165=4,"Alta",IF($AQ165=5,"Muy Alta","Muy Baja"))))))</f>
        <v/>
      </c>
      <c r="AS165" s="78">
        <f>T165</f>
        <v>0</v>
      </c>
      <c r="AT165" s="79"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80"/>
      <c r="AV165" s="41" t="s">
        <v>105</v>
      </c>
      <c r="AW165" s="24"/>
      <c r="AX165" s="24"/>
      <c r="AY165" s="25"/>
      <c r="AZ165" s="25"/>
      <c r="BA165" s="25"/>
      <c r="BB165" s="81"/>
      <c r="BC165" s="23" t="s">
        <v>91</v>
      </c>
      <c r="BD165" s="38"/>
      <c r="BE165" s="40"/>
      <c r="BF165" s="40"/>
      <c r="BG165" s="41" t="s">
        <v>171</v>
      </c>
      <c r="BH165" s="38"/>
      <c r="BI165" s="42"/>
      <c r="BJ165" s="42"/>
      <c r="BK165" s="109"/>
      <c r="BL165" s="75"/>
      <c r="BM165" s="75"/>
    </row>
    <row r="166" spans="1:65" ht="30" hidden="1" customHeight="1" x14ac:dyDescent="0.3">
      <c r="A166" s="130"/>
      <c r="B166" s="131"/>
      <c r="C166" s="115"/>
      <c r="D166" s="117"/>
      <c r="E166" s="117"/>
      <c r="F166" s="117"/>
      <c r="G166" s="119"/>
      <c r="H166" s="102"/>
      <c r="I166" s="104"/>
      <c r="J166" s="105"/>
      <c r="K166" s="23" t="s">
        <v>113</v>
      </c>
      <c r="L166" s="24"/>
      <c r="M166" s="107"/>
      <c r="N166" s="105"/>
      <c r="O166" s="100"/>
      <c r="P166" s="94"/>
      <c r="Q166" s="96"/>
      <c r="R166" s="128"/>
      <c r="S166" s="99"/>
      <c r="T166" s="100"/>
      <c r="U166" s="98"/>
      <c r="V166" s="85"/>
      <c r="W166" s="23" t="s">
        <v>115</v>
      </c>
      <c r="X166" s="25"/>
      <c r="Y166" s="26"/>
      <c r="Z166" s="26"/>
      <c r="AA166" s="26"/>
      <c r="AB166" s="27"/>
      <c r="AC166" s="27"/>
      <c r="AD166" s="28"/>
      <c r="AE166" s="28"/>
      <c r="AF166" s="28"/>
      <c r="AG166" s="29"/>
      <c r="AH166" s="28"/>
      <c r="AI166" s="30" t="str">
        <f t="shared" si="8"/>
        <v/>
      </c>
      <c r="AJ166" s="30" t="str">
        <f t="shared" si="6"/>
        <v/>
      </c>
      <c r="AK166" s="28"/>
      <c r="AL166" s="30" t="str">
        <f>IFERROR(VLOOKUP(AJ166&amp;AK166,[2]Tabla_Controles!$B$56:$G$65,5,FALSE),"")</f>
        <v/>
      </c>
      <c r="AM166" s="31" t="str">
        <f t="shared" si="7"/>
        <v/>
      </c>
      <c r="AN166" s="122"/>
      <c r="AO166" s="88"/>
      <c r="AP166" s="125"/>
      <c r="AQ166" s="92"/>
      <c r="AR166" s="78"/>
      <c r="AS166" s="78"/>
      <c r="AT166" s="79"/>
      <c r="AU166" s="80"/>
      <c r="AV166" s="41" t="s">
        <v>121</v>
      </c>
      <c r="AW166" s="24"/>
      <c r="AX166" s="24"/>
      <c r="AY166" s="25"/>
      <c r="AZ166" s="25"/>
      <c r="BA166" s="25"/>
      <c r="BB166" s="82"/>
      <c r="BC166" s="23" t="s">
        <v>115</v>
      </c>
      <c r="BD166" s="38"/>
      <c r="BE166" s="40"/>
      <c r="BF166" s="40"/>
      <c r="BG166" s="41" t="s">
        <v>182</v>
      </c>
      <c r="BH166" s="38"/>
      <c r="BI166" s="42"/>
      <c r="BJ166" s="42"/>
      <c r="BK166" s="110"/>
      <c r="BL166" s="76"/>
      <c r="BM166" s="76"/>
    </row>
    <row r="167" spans="1:65" ht="30" hidden="1" customHeight="1" x14ac:dyDescent="0.3">
      <c r="A167" s="130"/>
      <c r="B167" s="131"/>
      <c r="C167" s="115"/>
      <c r="D167" s="117"/>
      <c r="E167" s="117"/>
      <c r="F167" s="117"/>
      <c r="G167" s="119"/>
      <c r="H167" s="102"/>
      <c r="I167" s="104"/>
      <c r="J167" s="105"/>
      <c r="K167" s="23" t="s">
        <v>131</v>
      </c>
      <c r="L167" s="24"/>
      <c r="M167" s="107"/>
      <c r="N167" s="105"/>
      <c r="O167" s="100"/>
      <c r="P167" s="94"/>
      <c r="Q167" s="96"/>
      <c r="R167" s="128"/>
      <c r="S167" s="99"/>
      <c r="T167" s="100"/>
      <c r="U167" s="98"/>
      <c r="V167" s="85"/>
      <c r="W167" s="23" t="s">
        <v>133</v>
      </c>
      <c r="X167" s="25"/>
      <c r="Y167" s="26"/>
      <c r="Z167" s="26"/>
      <c r="AA167" s="26"/>
      <c r="AB167" s="27"/>
      <c r="AC167" s="27"/>
      <c r="AD167" s="28"/>
      <c r="AE167" s="28"/>
      <c r="AF167" s="28"/>
      <c r="AG167" s="29"/>
      <c r="AH167" s="28"/>
      <c r="AI167" s="30" t="str">
        <f t="shared" si="8"/>
        <v/>
      </c>
      <c r="AJ167" s="30" t="str">
        <f t="shared" si="6"/>
        <v/>
      </c>
      <c r="AK167" s="28"/>
      <c r="AL167" s="30" t="str">
        <f>IFERROR(VLOOKUP(AJ167&amp;AK167,[2]Tabla_Controles!$B$56:$G$65,5,FALSE),"")</f>
        <v/>
      </c>
      <c r="AM167" s="31" t="str">
        <f t="shared" si="7"/>
        <v/>
      </c>
      <c r="AN167" s="122"/>
      <c r="AO167" s="88"/>
      <c r="AP167" s="125"/>
      <c r="AQ167" s="92"/>
      <c r="AR167" s="78"/>
      <c r="AS167" s="78"/>
      <c r="AT167" s="79"/>
      <c r="AU167" s="80"/>
      <c r="AV167" s="41" t="s">
        <v>137</v>
      </c>
      <c r="AW167" s="24"/>
      <c r="AX167" s="24"/>
      <c r="AY167" s="25"/>
      <c r="AZ167" s="25"/>
      <c r="BA167" s="25"/>
      <c r="BB167" s="82"/>
      <c r="BC167" s="23" t="s">
        <v>133</v>
      </c>
      <c r="BD167" s="38"/>
      <c r="BE167" s="40"/>
      <c r="BF167" s="40"/>
      <c r="BG167" s="41" t="s">
        <v>105</v>
      </c>
      <c r="BH167" s="38"/>
      <c r="BI167" s="42"/>
      <c r="BJ167" s="42"/>
      <c r="BK167" s="110"/>
      <c r="BL167" s="76"/>
      <c r="BM167" s="76"/>
    </row>
    <row r="168" spans="1:65" ht="30" hidden="1" customHeight="1" x14ac:dyDescent="0.3">
      <c r="A168" s="130"/>
      <c r="B168" s="131"/>
      <c r="C168" s="115"/>
      <c r="D168" s="117"/>
      <c r="E168" s="117"/>
      <c r="F168" s="117"/>
      <c r="G168" s="119"/>
      <c r="H168" s="102"/>
      <c r="I168" s="104"/>
      <c r="J168" s="105"/>
      <c r="K168" s="23" t="s">
        <v>140</v>
      </c>
      <c r="L168" s="24"/>
      <c r="M168" s="107"/>
      <c r="N168" s="105"/>
      <c r="O168" s="100"/>
      <c r="P168" s="94"/>
      <c r="Q168" s="96"/>
      <c r="R168" s="128"/>
      <c r="S168" s="99"/>
      <c r="T168" s="100"/>
      <c r="U168" s="98"/>
      <c r="V168" s="85"/>
      <c r="W168" s="23" t="s">
        <v>142</v>
      </c>
      <c r="X168" s="25"/>
      <c r="Y168" s="26"/>
      <c r="Z168" s="26"/>
      <c r="AA168" s="26"/>
      <c r="AB168" s="27"/>
      <c r="AC168" s="27"/>
      <c r="AD168" s="28"/>
      <c r="AE168" s="28"/>
      <c r="AF168" s="28"/>
      <c r="AG168" s="29"/>
      <c r="AH168" s="28"/>
      <c r="AI168" s="30" t="str">
        <f t="shared" si="8"/>
        <v/>
      </c>
      <c r="AJ168" s="30" t="str">
        <f t="shared" si="6"/>
        <v/>
      </c>
      <c r="AK168" s="28"/>
      <c r="AL168" s="30" t="str">
        <f>IFERROR(VLOOKUP(AJ168&amp;AK168,[2]Tabla_Controles!$B$56:$G$65,5,FALSE),"")</f>
        <v/>
      </c>
      <c r="AM168" s="31" t="str">
        <f t="shared" si="7"/>
        <v/>
      </c>
      <c r="AN168" s="122"/>
      <c r="AO168" s="88"/>
      <c r="AP168" s="125"/>
      <c r="AQ168" s="92"/>
      <c r="AR168" s="78"/>
      <c r="AS168" s="78"/>
      <c r="AT168" s="79"/>
      <c r="AU168" s="80"/>
      <c r="AV168" s="41" t="s">
        <v>147</v>
      </c>
      <c r="AW168" s="24"/>
      <c r="AX168" s="24"/>
      <c r="AY168" s="25"/>
      <c r="AZ168" s="25"/>
      <c r="BA168" s="25"/>
      <c r="BB168" s="82"/>
      <c r="BC168" s="23" t="s">
        <v>142</v>
      </c>
      <c r="BD168" s="38"/>
      <c r="BE168" s="40"/>
      <c r="BF168" s="40"/>
      <c r="BG168" s="41" t="s">
        <v>121</v>
      </c>
      <c r="BH168" s="38"/>
      <c r="BI168" s="42"/>
      <c r="BJ168" s="42"/>
      <c r="BK168" s="110"/>
      <c r="BL168" s="76"/>
      <c r="BM168" s="76"/>
    </row>
    <row r="169" spans="1:65" ht="30" hidden="1" customHeight="1" x14ac:dyDescent="0.3">
      <c r="A169" s="130"/>
      <c r="B169" s="131"/>
      <c r="C169" s="115"/>
      <c r="D169" s="117"/>
      <c r="E169" s="117"/>
      <c r="F169" s="117"/>
      <c r="G169" s="119"/>
      <c r="H169" s="102"/>
      <c r="I169" s="104"/>
      <c r="J169" s="105"/>
      <c r="K169" s="23" t="s">
        <v>150</v>
      </c>
      <c r="L169" s="24"/>
      <c r="M169" s="107"/>
      <c r="N169" s="105"/>
      <c r="O169" s="100"/>
      <c r="P169" s="94"/>
      <c r="Q169" s="96"/>
      <c r="R169" s="128"/>
      <c r="S169" s="99"/>
      <c r="T169" s="100"/>
      <c r="U169" s="98"/>
      <c r="V169" s="85"/>
      <c r="W169" s="23" t="s">
        <v>152</v>
      </c>
      <c r="X169" s="25"/>
      <c r="Y169" s="26"/>
      <c r="Z169" s="26"/>
      <c r="AA169" s="26"/>
      <c r="AB169" s="27"/>
      <c r="AC169" s="27"/>
      <c r="AD169" s="28"/>
      <c r="AE169" s="28"/>
      <c r="AF169" s="28"/>
      <c r="AG169" s="29"/>
      <c r="AH169" s="28"/>
      <c r="AI169" s="30" t="str">
        <f t="shared" si="8"/>
        <v/>
      </c>
      <c r="AJ169" s="30" t="str">
        <f t="shared" si="6"/>
        <v/>
      </c>
      <c r="AK169" s="28"/>
      <c r="AL169" s="30" t="str">
        <f>IFERROR(VLOOKUP(AJ169&amp;AK169,[2]Tabla_Controles!$B$56:$G$65,5,FALSE),"")</f>
        <v/>
      </c>
      <c r="AM169" s="31" t="str">
        <f t="shared" si="7"/>
        <v/>
      </c>
      <c r="AN169" s="122"/>
      <c r="AO169" s="88"/>
      <c r="AP169" s="125"/>
      <c r="AQ169" s="92"/>
      <c r="AR169" s="78"/>
      <c r="AS169" s="78"/>
      <c r="AT169" s="79"/>
      <c r="AU169" s="80"/>
      <c r="AV169" s="41" t="s">
        <v>157</v>
      </c>
      <c r="AW169" s="24"/>
      <c r="AX169" s="24"/>
      <c r="AY169" s="25"/>
      <c r="AZ169" s="25"/>
      <c r="BA169" s="25"/>
      <c r="BB169" s="82"/>
      <c r="BC169" s="23" t="s">
        <v>152</v>
      </c>
      <c r="BD169" s="38"/>
      <c r="BE169" s="40"/>
      <c r="BF169" s="40"/>
      <c r="BG169" s="41" t="s">
        <v>137</v>
      </c>
      <c r="BH169" s="38"/>
      <c r="BI169" s="42"/>
      <c r="BJ169" s="42"/>
      <c r="BK169" s="110"/>
      <c r="BL169" s="76"/>
      <c r="BM169" s="76"/>
    </row>
    <row r="170" spans="1:65" ht="30" hidden="1" customHeight="1" x14ac:dyDescent="0.3">
      <c r="A170" s="130"/>
      <c r="B170" s="131"/>
      <c r="C170" s="115"/>
      <c r="D170" s="117"/>
      <c r="E170" s="117"/>
      <c r="F170" s="117"/>
      <c r="G170" s="119"/>
      <c r="H170" s="102"/>
      <c r="I170" s="104"/>
      <c r="J170" s="105"/>
      <c r="K170" s="23" t="s">
        <v>165</v>
      </c>
      <c r="L170" s="24"/>
      <c r="M170" s="107"/>
      <c r="N170" s="105"/>
      <c r="O170" s="100"/>
      <c r="P170" s="94"/>
      <c r="Q170" s="96"/>
      <c r="R170" s="128"/>
      <c r="S170" s="99"/>
      <c r="T170" s="100"/>
      <c r="U170" s="98"/>
      <c r="V170" s="85"/>
      <c r="W170" s="23" t="s">
        <v>167</v>
      </c>
      <c r="X170" s="25"/>
      <c r="Y170" s="26"/>
      <c r="Z170" s="26"/>
      <c r="AA170" s="26"/>
      <c r="AB170" s="27"/>
      <c r="AC170" s="27"/>
      <c r="AD170" s="28"/>
      <c r="AE170" s="28"/>
      <c r="AF170" s="28"/>
      <c r="AG170" s="29"/>
      <c r="AH170" s="28"/>
      <c r="AI170" s="30" t="str">
        <f t="shared" si="8"/>
        <v/>
      </c>
      <c r="AJ170" s="30" t="str">
        <f t="shared" si="6"/>
        <v/>
      </c>
      <c r="AK170" s="28"/>
      <c r="AL170" s="30" t="str">
        <f>IFERROR(VLOOKUP(AJ170&amp;AK170,[2]Tabla_Controles!$B$56:$G$65,5,FALSE),"")</f>
        <v/>
      </c>
      <c r="AM170" s="31" t="str">
        <f t="shared" si="7"/>
        <v/>
      </c>
      <c r="AN170" s="122"/>
      <c r="AO170" s="88"/>
      <c r="AP170" s="125"/>
      <c r="AQ170" s="92"/>
      <c r="AR170" s="78"/>
      <c r="AS170" s="78"/>
      <c r="AT170" s="79"/>
      <c r="AU170" s="80"/>
      <c r="AV170" s="41" t="s">
        <v>171</v>
      </c>
      <c r="AW170" s="24"/>
      <c r="AX170" s="24"/>
      <c r="AY170" s="25"/>
      <c r="AZ170" s="25"/>
      <c r="BA170" s="25"/>
      <c r="BB170" s="82"/>
      <c r="BC170" s="23" t="s">
        <v>167</v>
      </c>
      <c r="BD170" s="38"/>
      <c r="BE170" s="40"/>
      <c r="BF170" s="40"/>
      <c r="BG170" s="41" t="s">
        <v>147</v>
      </c>
      <c r="BH170" s="38"/>
      <c r="BI170" s="42"/>
      <c r="BJ170" s="42"/>
      <c r="BK170" s="110"/>
      <c r="BL170" s="76"/>
      <c r="BM170" s="76"/>
    </row>
    <row r="171" spans="1:65" ht="30" hidden="1" customHeight="1" x14ac:dyDescent="0.3">
      <c r="A171" s="130"/>
      <c r="B171" s="131"/>
      <c r="C171" s="116"/>
      <c r="D171" s="117"/>
      <c r="E171" s="117"/>
      <c r="F171" s="117"/>
      <c r="G171" s="120"/>
      <c r="H171" s="103"/>
      <c r="I171" s="104"/>
      <c r="J171" s="105"/>
      <c r="K171" s="23" t="s">
        <v>175</v>
      </c>
      <c r="L171" s="24"/>
      <c r="M171" s="108"/>
      <c r="N171" s="105"/>
      <c r="O171" s="100"/>
      <c r="P171" s="94"/>
      <c r="Q171" s="97"/>
      <c r="R171" s="129"/>
      <c r="S171" s="99"/>
      <c r="T171" s="100"/>
      <c r="U171" s="98"/>
      <c r="V171" s="85"/>
      <c r="W171" s="23" t="s">
        <v>177</v>
      </c>
      <c r="X171" s="25"/>
      <c r="Y171" s="26"/>
      <c r="Z171" s="26"/>
      <c r="AA171" s="26"/>
      <c r="AB171" s="27"/>
      <c r="AC171" s="27"/>
      <c r="AD171" s="28"/>
      <c r="AE171" s="28"/>
      <c r="AF171" s="28"/>
      <c r="AG171" s="29"/>
      <c r="AH171" s="28"/>
      <c r="AI171" s="30" t="str">
        <f t="shared" si="8"/>
        <v/>
      </c>
      <c r="AJ171" s="30" t="str">
        <f t="shared" si="6"/>
        <v/>
      </c>
      <c r="AK171" s="28"/>
      <c r="AL171" s="30" t="str">
        <f>IFERROR(VLOOKUP(AJ171&amp;AK171,[2]Tabla_Controles!$B$56:$G$65,5,FALSE),"")</f>
        <v/>
      </c>
      <c r="AM171" s="31" t="str">
        <f t="shared" si="7"/>
        <v/>
      </c>
      <c r="AN171" s="123"/>
      <c r="AO171" s="89"/>
      <c r="AP171" s="126"/>
      <c r="AQ171" s="93"/>
      <c r="AR171" s="78"/>
      <c r="AS171" s="78"/>
      <c r="AT171" s="79"/>
      <c r="AU171" s="80"/>
      <c r="AV171" s="41" t="s">
        <v>182</v>
      </c>
      <c r="AW171" s="24"/>
      <c r="AX171" s="24"/>
      <c r="AY171" s="25"/>
      <c r="AZ171" s="25"/>
      <c r="BA171" s="25"/>
      <c r="BB171" s="83"/>
      <c r="BC171" s="23" t="s">
        <v>177</v>
      </c>
      <c r="BD171" s="38"/>
      <c r="BE171" s="40"/>
      <c r="BF171" s="40"/>
      <c r="BG171" s="41" t="s">
        <v>157</v>
      </c>
      <c r="BH171" s="38"/>
      <c r="BI171" s="42"/>
      <c r="BJ171" s="42"/>
      <c r="BK171" s="111"/>
      <c r="BL171" s="77"/>
      <c r="BM171" s="77"/>
    </row>
    <row r="172" spans="1:65" ht="51" hidden="1" customHeight="1" x14ac:dyDescent="0.3">
      <c r="A172" s="130" t="str">
        <f>C172&amp;COUNTIF($C$10:C172,C172)</f>
        <v>0</v>
      </c>
      <c r="B172" s="131"/>
      <c r="C172" s="114"/>
      <c r="D172" s="117"/>
      <c r="E172" s="117"/>
      <c r="F172" s="117"/>
      <c r="G172" s="118"/>
      <c r="H172" s="101"/>
      <c r="I172" s="104" t="str">
        <f>"Posibilidad de recibir o solicitar cualquier dádiva o beneficio a nombre propio o de terceros, con el fin de "&amp;J172</f>
        <v xml:space="preserve">Posibilidad de recibir o solicitar cualquier dádiva o beneficio a nombre propio o de terceros, con el fin de </v>
      </c>
      <c r="J172" s="105"/>
      <c r="K172" s="23" t="s">
        <v>86</v>
      </c>
      <c r="L172" s="24"/>
      <c r="M172" s="106"/>
      <c r="N172" s="105"/>
      <c r="O172" s="100"/>
      <c r="P172" s="94"/>
      <c r="Q172" s="95"/>
      <c r="R172" s="127"/>
      <c r="S172" s="99"/>
      <c r="T172" s="100"/>
      <c r="U172" s="98"/>
      <c r="V172" s="85"/>
      <c r="W172" s="23" t="s">
        <v>91</v>
      </c>
      <c r="X172" s="25"/>
      <c r="Y172" s="26"/>
      <c r="Z172" s="26"/>
      <c r="AA172" s="26"/>
      <c r="AB172" s="27"/>
      <c r="AC172" s="27"/>
      <c r="AD172" s="28"/>
      <c r="AE172" s="28"/>
      <c r="AF172" s="28"/>
      <c r="AG172" s="29"/>
      <c r="AH172" s="28"/>
      <c r="AI172" s="30" t="str">
        <f t="shared" si="8"/>
        <v/>
      </c>
      <c r="AJ172" s="30" t="str">
        <f t="shared" si="6"/>
        <v/>
      </c>
      <c r="AK172" s="28"/>
      <c r="AL172" s="30" t="str">
        <f>IFERROR(VLOOKUP(AJ172&amp;AK172,[2]Tabla_Controles!$B$56:$G$65,5,FALSE),"")</f>
        <v/>
      </c>
      <c r="AM172" s="31" t="str">
        <f t="shared" si="7"/>
        <v/>
      </c>
      <c r="AN172" s="121" t="str">
        <f>IFERROR(AVERAGE(AM172:AM178),"")</f>
        <v/>
      </c>
      <c r="AO172" s="87" t="str">
        <f>IF($AN172=100,"Fuerte",IF($AN172&lt;100,"Moderado",IF($AN172&lt;50,"Débil",IF($AN172=0,"",""))))</f>
        <v/>
      </c>
      <c r="AP172" s="124"/>
      <c r="AQ172" s="91" t="str">
        <f>IFERROR(P172-VLOOKUP(AO172&amp;AP172,[2]Tabla_Controles!$B$77:$E$83,4,0),"")</f>
        <v/>
      </c>
      <c r="AR172" s="78" t="str">
        <f>IF($AQ172="","",IF($AQ172=1,"Muy Baja",IF($AQ172=2,"Baja",IF($AQ172=3,"Media",IF($AQ172=4,"Alta",IF($AQ172=5,"Muy Alta","Muy Baja"))))))</f>
        <v/>
      </c>
      <c r="AS172" s="78">
        <f>T172</f>
        <v>0</v>
      </c>
      <c r="AT172" s="79"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80"/>
      <c r="AV172" s="41" t="s">
        <v>105</v>
      </c>
      <c r="AW172" s="24"/>
      <c r="AX172" s="24"/>
      <c r="AY172" s="25"/>
      <c r="AZ172" s="25"/>
      <c r="BA172" s="25"/>
      <c r="BB172" s="81"/>
      <c r="BC172" s="23" t="s">
        <v>91</v>
      </c>
      <c r="BD172" s="38"/>
      <c r="BE172" s="40"/>
      <c r="BF172" s="40"/>
      <c r="BG172" s="41" t="s">
        <v>171</v>
      </c>
      <c r="BH172" s="38"/>
      <c r="BI172" s="42"/>
      <c r="BJ172" s="42"/>
      <c r="BK172" s="109"/>
      <c r="BL172" s="75"/>
      <c r="BM172" s="75"/>
    </row>
    <row r="173" spans="1:65" ht="30" hidden="1" customHeight="1" x14ac:dyDescent="0.3">
      <c r="A173" s="130"/>
      <c r="B173" s="131"/>
      <c r="C173" s="115"/>
      <c r="D173" s="117"/>
      <c r="E173" s="117"/>
      <c r="F173" s="117"/>
      <c r="G173" s="119"/>
      <c r="H173" s="102"/>
      <c r="I173" s="104"/>
      <c r="J173" s="105"/>
      <c r="K173" s="23" t="s">
        <v>113</v>
      </c>
      <c r="L173" s="24"/>
      <c r="M173" s="107"/>
      <c r="N173" s="105"/>
      <c r="O173" s="100"/>
      <c r="P173" s="94"/>
      <c r="Q173" s="96"/>
      <c r="R173" s="128"/>
      <c r="S173" s="99"/>
      <c r="T173" s="100"/>
      <c r="U173" s="98"/>
      <c r="V173" s="85"/>
      <c r="W173" s="23" t="s">
        <v>115</v>
      </c>
      <c r="X173" s="25"/>
      <c r="Y173" s="26"/>
      <c r="Z173" s="26"/>
      <c r="AA173" s="26"/>
      <c r="AB173" s="27"/>
      <c r="AC173" s="27"/>
      <c r="AD173" s="28"/>
      <c r="AE173" s="28"/>
      <c r="AF173" s="28"/>
      <c r="AG173" s="29"/>
      <c r="AH173" s="28"/>
      <c r="AI173" s="30" t="str">
        <f t="shared" si="8"/>
        <v/>
      </c>
      <c r="AJ173" s="30" t="str">
        <f t="shared" si="6"/>
        <v/>
      </c>
      <c r="AK173" s="28"/>
      <c r="AL173" s="30" t="str">
        <f>IFERROR(VLOOKUP(AJ173&amp;AK173,[2]Tabla_Controles!$B$56:$G$65,5,FALSE),"")</f>
        <v/>
      </c>
      <c r="AM173" s="31" t="str">
        <f t="shared" si="7"/>
        <v/>
      </c>
      <c r="AN173" s="122"/>
      <c r="AO173" s="88"/>
      <c r="AP173" s="125"/>
      <c r="AQ173" s="92"/>
      <c r="AR173" s="78"/>
      <c r="AS173" s="78"/>
      <c r="AT173" s="79"/>
      <c r="AU173" s="80"/>
      <c r="AV173" s="41" t="s">
        <v>121</v>
      </c>
      <c r="AW173" s="24"/>
      <c r="AX173" s="24"/>
      <c r="AY173" s="25"/>
      <c r="AZ173" s="25"/>
      <c r="BA173" s="25"/>
      <c r="BB173" s="82"/>
      <c r="BC173" s="23" t="s">
        <v>115</v>
      </c>
      <c r="BD173" s="38"/>
      <c r="BE173" s="40"/>
      <c r="BF173" s="40"/>
      <c r="BG173" s="41" t="s">
        <v>182</v>
      </c>
      <c r="BH173" s="38"/>
      <c r="BI173" s="42"/>
      <c r="BJ173" s="42"/>
      <c r="BK173" s="110"/>
      <c r="BL173" s="76"/>
      <c r="BM173" s="76"/>
    </row>
    <row r="174" spans="1:65" ht="30" hidden="1" customHeight="1" x14ac:dyDescent="0.3">
      <c r="A174" s="130"/>
      <c r="B174" s="131"/>
      <c r="C174" s="115"/>
      <c r="D174" s="117"/>
      <c r="E174" s="117"/>
      <c r="F174" s="117"/>
      <c r="G174" s="119"/>
      <c r="H174" s="102"/>
      <c r="I174" s="104"/>
      <c r="J174" s="105"/>
      <c r="K174" s="23" t="s">
        <v>131</v>
      </c>
      <c r="L174" s="24"/>
      <c r="M174" s="107"/>
      <c r="N174" s="105"/>
      <c r="O174" s="100"/>
      <c r="P174" s="94"/>
      <c r="Q174" s="96"/>
      <c r="R174" s="128"/>
      <c r="S174" s="99"/>
      <c r="T174" s="100"/>
      <c r="U174" s="98"/>
      <c r="V174" s="85"/>
      <c r="W174" s="23" t="s">
        <v>133</v>
      </c>
      <c r="X174" s="25"/>
      <c r="Y174" s="26"/>
      <c r="Z174" s="26"/>
      <c r="AA174" s="26"/>
      <c r="AB174" s="27"/>
      <c r="AC174" s="27"/>
      <c r="AD174" s="28"/>
      <c r="AE174" s="28"/>
      <c r="AF174" s="28"/>
      <c r="AG174" s="29"/>
      <c r="AH174" s="28"/>
      <c r="AI174" s="30" t="str">
        <f t="shared" si="8"/>
        <v/>
      </c>
      <c r="AJ174" s="30" t="str">
        <f t="shared" si="6"/>
        <v/>
      </c>
      <c r="AK174" s="28"/>
      <c r="AL174" s="30" t="str">
        <f>IFERROR(VLOOKUP(AJ174&amp;AK174,[2]Tabla_Controles!$B$56:$G$65,5,FALSE),"")</f>
        <v/>
      </c>
      <c r="AM174" s="31" t="str">
        <f t="shared" si="7"/>
        <v/>
      </c>
      <c r="AN174" s="122"/>
      <c r="AO174" s="88"/>
      <c r="AP174" s="125"/>
      <c r="AQ174" s="92"/>
      <c r="AR174" s="78"/>
      <c r="AS174" s="78"/>
      <c r="AT174" s="79"/>
      <c r="AU174" s="80"/>
      <c r="AV174" s="41" t="s">
        <v>137</v>
      </c>
      <c r="AW174" s="24"/>
      <c r="AX174" s="24"/>
      <c r="AY174" s="25"/>
      <c r="AZ174" s="25"/>
      <c r="BA174" s="25"/>
      <c r="BB174" s="82"/>
      <c r="BC174" s="23" t="s">
        <v>133</v>
      </c>
      <c r="BD174" s="38"/>
      <c r="BE174" s="40"/>
      <c r="BF174" s="40"/>
      <c r="BG174" s="41" t="s">
        <v>105</v>
      </c>
      <c r="BH174" s="38"/>
      <c r="BI174" s="42"/>
      <c r="BJ174" s="42"/>
      <c r="BK174" s="110"/>
      <c r="BL174" s="76"/>
      <c r="BM174" s="76"/>
    </row>
    <row r="175" spans="1:65" ht="30" hidden="1" customHeight="1" x14ac:dyDescent="0.3">
      <c r="A175" s="130"/>
      <c r="B175" s="131"/>
      <c r="C175" s="115"/>
      <c r="D175" s="117"/>
      <c r="E175" s="117"/>
      <c r="F175" s="117"/>
      <c r="G175" s="119"/>
      <c r="H175" s="102"/>
      <c r="I175" s="104"/>
      <c r="J175" s="105"/>
      <c r="K175" s="23" t="s">
        <v>140</v>
      </c>
      <c r="L175" s="24"/>
      <c r="M175" s="107"/>
      <c r="N175" s="105"/>
      <c r="O175" s="100"/>
      <c r="P175" s="94"/>
      <c r="Q175" s="96"/>
      <c r="R175" s="128"/>
      <c r="S175" s="99"/>
      <c r="T175" s="100"/>
      <c r="U175" s="98"/>
      <c r="V175" s="85"/>
      <c r="W175" s="23" t="s">
        <v>142</v>
      </c>
      <c r="X175" s="25"/>
      <c r="Y175" s="26"/>
      <c r="Z175" s="26"/>
      <c r="AA175" s="26"/>
      <c r="AB175" s="27"/>
      <c r="AC175" s="27"/>
      <c r="AD175" s="28"/>
      <c r="AE175" s="28"/>
      <c r="AF175" s="28"/>
      <c r="AG175" s="29"/>
      <c r="AH175" s="28"/>
      <c r="AI175" s="30" t="str">
        <f t="shared" si="8"/>
        <v/>
      </c>
      <c r="AJ175" s="30" t="str">
        <f t="shared" si="6"/>
        <v/>
      </c>
      <c r="AK175" s="28"/>
      <c r="AL175" s="30" t="str">
        <f>IFERROR(VLOOKUP(AJ175&amp;AK175,[2]Tabla_Controles!$B$56:$G$65,5,FALSE),"")</f>
        <v/>
      </c>
      <c r="AM175" s="31" t="str">
        <f t="shared" si="7"/>
        <v/>
      </c>
      <c r="AN175" s="122"/>
      <c r="AO175" s="88"/>
      <c r="AP175" s="125"/>
      <c r="AQ175" s="92"/>
      <c r="AR175" s="78"/>
      <c r="AS175" s="78"/>
      <c r="AT175" s="79"/>
      <c r="AU175" s="80"/>
      <c r="AV175" s="41" t="s">
        <v>147</v>
      </c>
      <c r="AW175" s="24"/>
      <c r="AX175" s="24"/>
      <c r="AY175" s="25"/>
      <c r="AZ175" s="25"/>
      <c r="BA175" s="25"/>
      <c r="BB175" s="82"/>
      <c r="BC175" s="23" t="s">
        <v>142</v>
      </c>
      <c r="BD175" s="38"/>
      <c r="BE175" s="40"/>
      <c r="BF175" s="40"/>
      <c r="BG175" s="41" t="s">
        <v>121</v>
      </c>
      <c r="BH175" s="38"/>
      <c r="BI175" s="42"/>
      <c r="BJ175" s="42"/>
      <c r="BK175" s="110"/>
      <c r="BL175" s="76"/>
      <c r="BM175" s="76"/>
    </row>
    <row r="176" spans="1:65" ht="30" hidden="1" customHeight="1" x14ac:dyDescent="0.3">
      <c r="A176" s="130"/>
      <c r="B176" s="131"/>
      <c r="C176" s="115"/>
      <c r="D176" s="117"/>
      <c r="E176" s="117"/>
      <c r="F176" s="117"/>
      <c r="G176" s="119"/>
      <c r="H176" s="102"/>
      <c r="I176" s="104"/>
      <c r="J176" s="105"/>
      <c r="K176" s="23" t="s">
        <v>150</v>
      </c>
      <c r="L176" s="24"/>
      <c r="M176" s="107"/>
      <c r="N176" s="105"/>
      <c r="O176" s="100"/>
      <c r="P176" s="94"/>
      <c r="Q176" s="96"/>
      <c r="R176" s="128"/>
      <c r="S176" s="99"/>
      <c r="T176" s="100"/>
      <c r="U176" s="98"/>
      <c r="V176" s="85"/>
      <c r="W176" s="23" t="s">
        <v>152</v>
      </c>
      <c r="X176" s="25"/>
      <c r="Y176" s="26"/>
      <c r="Z176" s="26"/>
      <c r="AA176" s="26"/>
      <c r="AB176" s="27"/>
      <c r="AC176" s="27"/>
      <c r="AD176" s="28"/>
      <c r="AE176" s="28"/>
      <c r="AF176" s="28"/>
      <c r="AG176" s="29"/>
      <c r="AH176" s="28"/>
      <c r="AI176" s="30" t="str">
        <f t="shared" si="8"/>
        <v/>
      </c>
      <c r="AJ176" s="30" t="str">
        <f t="shared" si="6"/>
        <v/>
      </c>
      <c r="AK176" s="28"/>
      <c r="AL176" s="30" t="str">
        <f>IFERROR(VLOOKUP(AJ176&amp;AK176,[2]Tabla_Controles!$B$56:$G$65,5,FALSE),"")</f>
        <v/>
      </c>
      <c r="AM176" s="31" t="str">
        <f t="shared" si="7"/>
        <v/>
      </c>
      <c r="AN176" s="122"/>
      <c r="AO176" s="88"/>
      <c r="AP176" s="125"/>
      <c r="AQ176" s="92"/>
      <c r="AR176" s="78"/>
      <c r="AS176" s="78"/>
      <c r="AT176" s="79"/>
      <c r="AU176" s="80"/>
      <c r="AV176" s="41" t="s">
        <v>157</v>
      </c>
      <c r="AW176" s="24"/>
      <c r="AX176" s="24"/>
      <c r="AY176" s="25"/>
      <c r="AZ176" s="25"/>
      <c r="BA176" s="25"/>
      <c r="BB176" s="82"/>
      <c r="BC176" s="23" t="s">
        <v>152</v>
      </c>
      <c r="BD176" s="38"/>
      <c r="BE176" s="40"/>
      <c r="BF176" s="40"/>
      <c r="BG176" s="41" t="s">
        <v>137</v>
      </c>
      <c r="BH176" s="38"/>
      <c r="BI176" s="42"/>
      <c r="BJ176" s="42"/>
      <c r="BK176" s="110"/>
      <c r="BL176" s="76"/>
      <c r="BM176" s="76"/>
    </row>
    <row r="177" spans="1:65" ht="30" hidden="1" customHeight="1" x14ac:dyDescent="0.3">
      <c r="A177" s="130"/>
      <c r="B177" s="131"/>
      <c r="C177" s="115"/>
      <c r="D177" s="117"/>
      <c r="E177" s="117"/>
      <c r="F177" s="117"/>
      <c r="G177" s="119"/>
      <c r="H177" s="102"/>
      <c r="I177" s="104"/>
      <c r="J177" s="105"/>
      <c r="K177" s="23" t="s">
        <v>165</v>
      </c>
      <c r="L177" s="24"/>
      <c r="M177" s="107"/>
      <c r="N177" s="105"/>
      <c r="O177" s="100"/>
      <c r="P177" s="94"/>
      <c r="Q177" s="96"/>
      <c r="R177" s="128"/>
      <c r="S177" s="99"/>
      <c r="T177" s="100"/>
      <c r="U177" s="98"/>
      <c r="V177" s="85"/>
      <c r="W177" s="23" t="s">
        <v>167</v>
      </c>
      <c r="X177" s="25"/>
      <c r="Y177" s="26"/>
      <c r="Z177" s="26"/>
      <c r="AA177" s="26"/>
      <c r="AB177" s="27"/>
      <c r="AC177" s="27"/>
      <c r="AD177" s="28"/>
      <c r="AE177" s="28"/>
      <c r="AF177" s="28"/>
      <c r="AG177" s="29"/>
      <c r="AH177" s="28"/>
      <c r="AI177" s="30" t="str">
        <f t="shared" si="8"/>
        <v/>
      </c>
      <c r="AJ177" s="30" t="str">
        <f t="shared" si="6"/>
        <v/>
      </c>
      <c r="AK177" s="28"/>
      <c r="AL177" s="30" t="str">
        <f>IFERROR(VLOOKUP(AJ177&amp;AK177,[2]Tabla_Controles!$B$56:$G$65,5,FALSE),"")</f>
        <v/>
      </c>
      <c r="AM177" s="31" t="str">
        <f t="shared" si="7"/>
        <v/>
      </c>
      <c r="AN177" s="122"/>
      <c r="AO177" s="88"/>
      <c r="AP177" s="125"/>
      <c r="AQ177" s="92"/>
      <c r="AR177" s="78"/>
      <c r="AS177" s="78"/>
      <c r="AT177" s="79"/>
      <c r="AU177" s="80"/>
      <c r="AV177" s="41" t="s">
        <v>171</v>
      </c>
      <c r="AW177" s="24"/>
      <c r="AX177" s="24"/>
      <c r="AY177" s="25"/>
      <c r="AZ177" s="25"/>
      <c r="BA177" s="25"/>
      <c r="BB177" s="82"/>
      <c r="BC177" s="23" t="s">
        <v>167</v>
      </c>
      <c r="BD177" s="38"/>
      <c r="BE177" s="40"/>
      <c r="BF177" s="40"/>
      <c r="BG177" s="41" t="s">
        <v>147</v>
      </c>
      <c r="BH177" s="38"/>
      <c r="BI177" s="42"/>
      <c r="BJ177" s="42"/>
      <c r="BK177" s="110"/>
      <c r="BL177" s="76"/>
      <c r="BM177" s="76"/>
    </row>
    <row r="178" spans="1:65" ht="30" hidden="1" customHeight="1" x14ac:dyDescent="0.3">
      <c r="A178" s="130"/>
      <c r="B178" s="131"/>
      <c r="C178" s="116"/>
      <c r="D178" s="117"/>
      <c r="E178" s="117"/>
      <c r="F178" s="117"/>
      <c r="G178" s="120"/>
      <c r="H178" s="103"/>
      <c r="I178" s="104"/>
      <c r="J178" s="105"/>
      <c r="K178" s="23" t="s">
        <v>175</v>
      </c>
      <c r="L178" s="24"/>
      <c r="M178" s="108"/>
      <c r="N178" s="105"/>
      <c r="O178" s="100"/>
      <c r="P178" s="94"/>
      <c r="Q178" s="97"/>
      <c r="R178" s="129"/>
      <c r="S178" s="99"/>
      <c r="T178" s="100"/>
      <c r="U178" s="98"/>
      <c r="V178" s="85"/>
      <c r="W178" s="23" t="s">
        <v>177</v>
      </c>
      <c r="X178" s="25"/>
      <c r="Y178" s="26"/>
      <c r="Z178" s="26"/>
      <c r="AA178" s="26"/>
      <c r="AB178" s="27"/>
      <c r="AC178" s="27"/>
      <c r="AD178" s="28"/>
      <c r="AE178" s="28"/>
      <c r="AF178" s="28"/>
      <c r="AG178" s="29"/>
      <c r="AH178" s="28"/>
      <c r="AI178" s="30" t="str">
        <f t="shared" si="8"/>
        <v/>
      </c>
      <c r="AJ178" s="30" t="str">
        <f t="shared" si="6"/>
        <v/>
      </c>
      <c r="AK178" s="28"/>
      <c r="AL178" s="30" t="str">
        <f>IFERROR(VLOOKUP(AJ178&amp;AK178,[2]Tabla_Controles!$B$56:$G$65,5,FALSE),"")</f>
        <v/>
      </c>
      <c r="AM178" s="31" t="str">
        <f t="shared" si="7"/>
        <v/>
      </c>
      <c r="AN178" s="123"/>
      <c r="AO178" s="89"/>
      <c r="AP178" s="126"/>
      <c r="AQ178" s="93"/>
      <c r="AR178" s="78"/>
      <c r="AS178" s="78"/>
      <c r="AT178" s="79"/>
      <c r="AU178" s="80"/>
      <c r="AV178" s="41" t="s">
        <v>182</v>
      </c>
      <c r="AW178" s="24"/>
      <c r="AX178" s="24"/>
      <c r="AY178" s="25"/>
      <c r="AZ178" s="25"/>
      <c r="BA178" s="25"/>
      <c r="BB178" s="83"/>
      <c r="BC178" s="23" t="s">
        <v>177</v>
      </c>
      <c r="BD178" s="38"/>
      <c r="BE178" s="40"/>
      <c r="BF178" s="40"/>
      <c r="BG178" s="41" t="s">
        <v>157</v>
      </c>
      <c r="BH178" s="38"/>
      <c r="BI178" s="42"/>
      <c r="BJ178" s="42"/>
      <c r="BK178" s="111"/>
      <c r="BL178" s="77"/>
      <c r="BM178" s="77"/>
    </row>
    <row r="179" spans="1:65" ht="51" hidden="1" customHeight="1" x14ac:dyDescent="0.3">
      <c r="A179" s="130" t="str">
        <f>C179&amp;COUNTIF($C$10:C179,C179)</f>
        <v>0</v>
      </c>
      <c r="B179" s="131"/>
      <c r="C179" s="114"/>
      <c r="D179" s="117"/>
      <c r="E179" s="117"/>
      <c r="F179" s="117"/>
      <c r="G179" s="118"/>
      <c r="H179" s="101"/>
      <c r="I179" s="104" t="str">
        <f>"Posibilidad de recibir o solicitar cualquier dádiva o beneficio a nombre propio o de terceros, con el fin de "&amp;J179</f>
        <v xml:space="preserve">Posibilidad de recibir o solicitar cualquier dádiva o beneficio a nombre propio o de terceros, con el fin de </v>
      </c>
      <c r="J179" s="105"/>
      <c r="K179" s="23" t="s">
        <v>86</v>
      </c>
      <c r="L179" s="24"/>
      <c r="M179" s="106"/>
      <c r="N179" s="105"/>
      <c r="O179" s="100"/>
      <c r="P179" s="94"/>
      <c r="Q179" s="95"/>
      <c r="R179" s="127"/>
      <c r="S179" s="99"/>
      <c r="T179" s="100"/>
      <c r="U179" s="98"/>
      <c r="V179" s="85"/>
      <c r="W179" s="23" t="s">
        <v>91</v>
      </c>
      <c r="X179" s="25"/>
      <c r="Y179" s="26"/>
      <c r="Z179" s="26"/>
      <c r="AA179" s="26"/>
      <c r="AB179" s="27"/>
      <c r="AC179" s="27"/>
      <c r="AD179" s="28"/>
      <c r="AE179" s="28"/>
      <c r="AF179" s="28"/>
      <c r="AG179" s="29"/>
      <c r="AH179" s="28"/>
      <c r="AI179" s="30" t="str">
        <f t="shared" si="8"/>
        <v/>
      </c>
      <c r="AJ179" s="30" t="str">
        <f t="shared" si="6"/>
        <v/>
      </c>
      <c r="AK179" s="28"/>
      <c r="AL179" s="30" t="str">
        <f>IFERROR(VLOOKUP(AJ179&amp;AK179,[2]Tabla_Controles!$B$56:$G$65,5,FALSE),"")</f>
        <v/>
      </c>
      <c r="AM179" s="31" t="str">
        <f t="shared" si="7"/>
        <v/>
      </c>
      <c r="AN179" s="121" t="str">
        <f>IFERROR(AVERAGE(AM179:AM185),"")</f>
        <v/>
      </c>
      <c r="AO179" s="87" t="str">
        <f>IF($AN179=100,"Fuerte",IF($AN179&lt;100,"Moderado",IF($AN179&lt;50,"Débil",IF($AN179=0,"",""))))</f>
        <v/>
      </c>
      <c r="AP179" s="124"/>
      <c r="AQ179" s="91" t="str">
        <f>IFERROR(P179-VLOOKUP(AO179&amp;AP179,[2]Tabla_Controles!$B$77:$E$83,4,0),"")</f>
        <v/>
      </c>
      <c r="AR179" s="78" t="str">
        <f>IF($AQ179="","",IF($AQ179=1,"Muy Baja",IF($AQ179=2,"Baja",IF($AQ179=3,"Media",IF($AQ179=4,"Alta",IF($AQ179=5,"Muy Alta","Muy Baja"))))))</f>
        <v/>
      </c>
      <c r="AS179" s="78">
        <f>T179</f>
        <v>0</v>
      </c>
      <c r="AT179" s="79"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80"/>
      <c r="AV179" s="41" t="s">
        <v>105</v>
      </c>
      <c r="AW179" s="24"/>
      <c r="AX179" s="24"/>
      <c r="AY179" s="25"/>
      <c r="AZ179" s="25"/>
      <c r="BA179" s="25"/>
      <c r="BB179" s="81"/>
      <c r="BC179" s="23" t="s">
        <v>91</v>
      </c>
      <c r="BD179" s="38"/>
      <c r="BE179" s="40"/>
      <c r="BF179" s="40"/>
      <c r="BG179" s="41" t="s">
        <v>171</v>
      </c>
      <c r="BH179" s="38"/>
      <c r="BI179" s="42"/>
      <c r="BJ179" s="42"/>
      <c r="BK179" s="109"/>
      <c r="BL179" s="75"/>
      <c r="BM179" s="75"/>
    </row>
    <row r="180" spans="1:65" ht="30" hidden="1" customHeight="1" x14ac:dyDescent="0.3">
      <c r="A180" s="130"/>
      <c r="B180" s="131"/>
      <c r="C180" s="115"/>
      <c r="D180" s="117"/>
      <c r="E180" s="117"/>
      <c r="F180" s="117"/>
      <c r="G180" s="119"/>
      <c r="H180" s="102"/>
      <c r="I180" s="104"/>
      <c r="J180" s="105"/>
      <c r="K180" s="23" t="s">
        <v>113</v>
      </c>
      <c r="L180" s="24"/>
      <c r="M180" s="107"/>
      <c r="N180" s="105"/>
      <c r="O180" s="100"/>
      <c r="P180" s="94"/>
      <c r="Q180" s="96"/>
      <c r="R180" s="128"/>
      <c r="S180" s="99"/>
      <c r="T180" s="100"/>
      <c r="U180" s="98"/>
      <c r="V180" s="85"/>
      <c r="W180" s="23" t="s">
        <v>115</v>
      </c>
      <c r="X180" s="25"/>
      <c r="Y180" s="26"/>
      <c r="Z180" s="26"/>
      <c r="AA180" s="26"/>
      <c r="AB180" s="27"/>
      <c r="AC180" s="27"/>
      <c r="AD180" s="28"/>
      <c r="AE180" s="28"/>
      <c r="AF180" s="28"/>
      <c r="AG180" s="29"/>
      <c r="AH180" s="28"/>
      <c r="AI180" s="30" t="str">
        <f t="shared" si="8"/>
        <v/>
      </c>
      <c r="AJ180" s="30" t="str">
        <f t="shared" si="6"/>
        <v/>
      </c>
      <c r="AK180" s="28"/>
      <c r="AL180" s="30" t="str">
        <f>IFERROR(VLOOKUP(AJ180&amp;AK180,[2]Tabla_Controles!$B$56:$G$65,5,FALSE),"")</f>
        <v/>
      </c>
      <c r="AM180" s="31" t="str">
        <f t="shared" si="7"/>
        <v/>
      </c>
      <c r="AN180" s="122"/>
      <c r="AO180" s="88"/>
      <c r="AP180" s="125"/>
      <c r="AQ180" s="92"/>
      <c r="AR180" s="78"/>
      <c r="AS180" s="78"/>
      <c r="AT180" s="79"/>
      <c r="AU180" s="80"/>
      <c r="AV180" s="41" t="s">
        <v>121</v>
      </c>
      <c r="AW180" s="24"/>
      <c r="AX180" s="24"/>
      <c r="AY180" s="25"/>
      <c r="AZ180" s="25"/>
      <c r="BA180" s="25"/>
      <c r="BB180" s="82"/>
      <c r="BC180" s="23" t="s">
        <v>115</v>
      </c>
      <c r="BD180" s="38"/>
      <c r="BE180" s="40"/>
      <c r="BF180" s="40"/>
      <c r="BG180" s="41" t="s">
        <v>182</v>
      </c>
      <c r="BH180" s="38"/>
      <c r="BI180" s="42"/>
      <c r="BJ180" s="42"/>
      <c r="BK180" s="110"/>
      <c r="BL180" s="76"/>
      <c r="BM180" s="76"/>
    </row>
    <row r="181" spans="1:65" ht="30" hidden="1" customHeight="1" x14ac:dyDescent="0.3">
      <c r="A181" s="130"/>
      <c r="B181" s="131"/>
      <c r="C181" s="115"/>
      <c r="D181" s="117"/>
      <c r="E181" s="117"/>
      <c r="F181" s="117"/>
      <c r="G181" s="119"/>
      <c r="H181" s="102"/>
      <c r="I181" s="104"/>
      <c r="J181" s="105"/>
      <c r="K181" s="23" t="s">
        <v>131</v>
      </c>
      <c r="L181" s="24"/>
      <c r="M181" s="107"/>
      <c r="N181" s="105"/>
      <c r="O181" s="100"/>
      <c r="P181" s="94"/>
      <c r="Q181" s="96"/>
      <c r="R181" s="128"/>
      <c r="S181" s="99"/>
      <c r="T181" s="100"/>
      <c r="U181" s="98"/>
      <c r="V181" s="85"/>
      <c r="W181" s="23" t="s">
        <v>133</v>
      </c>
      <c r="X181" s="25"/>
      <c r="Y181" s="26"/>
      <c r="Z181" s="26"/>
      <c r="AA181" s="26"/>
      <c r="AB181" s="27"/>
      <c r="AC181" s="27"/>
      <c r="AD181" s="28"/>
      <c r="AE181" s="28"/>
      <c r="AF181" s="28"/>
      <c r="AG181" s="29"/>
      <c r="AH181" s="28"/>
      <c r="AI181" s="30" t="str">
        <f t="shared" si="8"/>
        <v/>
      </c>
      <c r="AJ181" s="30" t="str">
        <f t="shared" si="6"/>
        <v/>
      </c>
      <c r="AK181" s="28"/>
      <c r="AL181" s="30" t="str">
        <f>IFERROR(VLOOKUP(AJ181&amp;AK181,[2]Tabla_Controles!$B$56:$G$65,5,FALSE),"")</f>
        <v/>
      </c>
      <c r="AM181" s="31" t="str">
        <f t="shared" si="7"/>
        <v/>
      </c>
      <c r="AN181" s="122"/>
      <c r="AO181" s="88"/>
      <c r="AP181" s="125"/>
      <c r="AQ181" s="92"/>
      <c r="AR181" s="78"/>
      <c r="AS181" s="78"/>
      <c r="AT181" s="79"/>
      <c r="AU181" s="80"/>
      <c r="AV181" s="41" t="s">
        <v>137</v>
      </c>
      <c r="AW181" s="24"/>
      <c r="AX181" s="24"/>
      <c r="AY181" s="25"/>
      <c r="AZ181" s="25"/>
      <c r="BA181" s="25"/>
      <c r="BB181" s="82"/>
      <c r="BC181" s="23" t="s">
        <v>133</v>
      </c>
      <c r="BD181" s="38"/>
      <c r="BE181" s="40"/>
      <c r="BF181" s="40"/>
      <c r="BG181" s="41" t="s">
        <v>105</v>
      </c>
      <c r="BH181" s="38"/>
      <c r="BI181" s="42"/>
      <c r="BJ181" s="42"/>
      <c r="BK181" s="110"/>
      <c r="BL181" s="76"/>
      <c r="BM181" s="76"/>
    </row>
    <row r="182" spans="1:65" ht="30" hidden="1" customHeight="1" x14ac:dyDescent="0.3">
      <c r="A182" s="130"/>
      <c r="B182" s="131"/>
      <c r="C182" s="115"/>
      <c r="D182" s="117"/>
      <c r="E182" s="117"/>
      <c r="F182" s="117"/>
      <c r="G182" s="119"/>
      <c r="H182" s="102"/>
      <c r="I182" s="104"/>
      <c r="J182" s="105"/>
      <c r="K182" s="23" t="s">
        <v>140</v>
      </c>
      <c r="L182" s="24"/>
      <c r="M182" s="107"/>
      <c r="N182" s="105"/>
      <c r="O182" s="100"/>
      <c r="P182" s="94"/>
      <c r="Q182" s="96"/>
      <c r="R182" s="128"/>
      <c r="S182" s="99"/>
      <c r="T182" s="100"/>
      <c r="U182" s="98"/>
      <c r="V182" s="85"/>
      <c r="W182" s="23" t="s">
        <v>142</v>
      </c>
      <c r="X182" s="25"/>
      <c r="Y182" s="26"/>
      <c r="Z182" s="26"/>
      <c r="AA182" s="26"/>
      <c r="AB182" s="27"/>
      <c r="AC182" s="27"/>
      <c r="AD182" s="28"/>
      <c r="AE182" s="28"/>
      <c r="AF182" s="28"/>
      <c r="AG182" s="29"/>
      <c r="AH182" s="28"/>
      <c r="AI182" s="30" t="str">
        <f t="shared" si="8"/>
        <v/>
      </c>
      <c r="AJ182" s="30" t="str">
        <f t="shared" si="6"/>
        <v/>
      </c>
      <c r="AK182" s="28"/>
      <c r="AL182" s="30" t="str">
        <f>IFERROR(VLOOKUP(AJ182&amp;AK182,[2]Tabla_Controles!$B$56:$G$65,5,FALSE),"")</f>
        <v/>
      </c>
      <c r="AM182" s="31" t="str">
        <f t="shared" si="7"/>
        <v/>
      </c>
      <c r="AN182" s="122"/>
      <c r="AO182" s="88"/>
      <c r="AP182" s="125"/>
      <c r="AQ182" s="92"/>
      <c r="AR182" s="78"/>
      <c r="AS182" s="78"/>
      <c r="AT182" s="79"/>
      <c r="AU182" s="80"/>
      <c r="AV182" s="41" t="s">
        <v>147</v>
      </c>
      <c r="AW182" s="24"/>
      <c r="AX182" s="24"/>
      <c r="AY182" s="25"/>
      <c r="AZ182" s="25"/>
      <c r="BA182" s="25"/>
      <c r="BB182" s="82"/>
      <c r="BC182" s="23" t="s">
        <v>142</v>
      </c>
      <c r="BD182" s="38"/>
      <c r="BE182" s="40"/>
      <c r="BF182" s="40"/>
      <c r="BG182" s="41" t="s">
        <v>121</v>
      </c>
      <c r="BH182" s="38"/>
      <c r="BI182" s="42"/>
      <c r="BJ182" s="42"/>
      <c r="BK182" s="110"/>
      <c r="BL182" s="76"/>
      <c r="BM182" s="76"/>
    </row>
    <row r="183" spans="1:65" ht="30" hidden="1" customHeight="1" x14ac:dyDescent="0.3">
      <c r="A183" s="130"/>
      <c r="B183" s="131"/>
      <c r="C183" s="115"/>
      <c r="D183" s="117"/>
      <c r="E183" s="117"/>
      <c r="F183" s="117"/>
      <c r="G183" s="119"/>
      <c r="H183" s="102"/>
      <c r="I183" s="104"/>
      <c r="J183" s="105"/>
      <c r="K183" s="23" t="s">
        <v>150</v>
      </c>
      <c r="L183" s="24"/>
      <c r="M183" s="107"/>
      <c r="N183" s="105"/>
      <c r="O183" s="100"/>
      <c r="P183" s="94"/>
      <c r="Q183" s="96"/>
      <c r="R183" s="128"/>
      <c r="S183" s="99"/>
      <c r="T183" s="100"/>
      <c r="U183" s="98"/>
      <c r="V183" s="85"/>
      <c r="W183" s="23" t="s">
        <v>152</v>
      </c>
      <c r="X183" s="25"/>
      <c r="Y183" s="26"/>
      <c r="Z183" s="26"/>
      <c r="AA183" s="26"/>
      <c r="AB183" s="27"/>
      <c r="AC183" s="27"/>
      <c r="AD183" s="28"/>
      <c r="AE183" s="28"/>
      <c r="AF183" s="28"/>
      <c r="AG183" s="29"/>
      <c r="AH183" s="28"/>
      <c r="AI183" s="30" t="str">
        <f t="shared" si="8"/>
        <v/>
      </c>
      <c r="AJ183" s="30" t="str">
        <f t="shared" si="6"/>
        <v/>
      </c>
      <c r="AK183" s="28"/>
      <c r="AL183" s="30" t="str">
        <f>IFERROR(VLOOKUP(AJ183&amp;AK183,[2]Tabla_Controles!$B$56:$G$65,5,FALSE),"")</f>
        <v/>
      </c>
      <c r="AM183" s="31" t="str">
        <f t="shared" si="7"/>
        <v/>
      </c>
      <c r="AN183" s="122"/>
      <c r="AO183" s="88"/>
      <c r="AP183" s="125"/>
      <c r="AQ183" s="92"/>
      <c r="AR183" s="78"/>
      <c r="AS183" s="78"/>
      <c r="AT183" s="79"/>
      <c r="AU183" s="80"/>
      <c r="AV183" s="41" t="s">
        <v>157</v>
      </c>
      <c r="AW183" s="24"/>
      <c r="AX183" s="24"/>
      <c r="AY183" s="25"/>
      <c r="AZ183" s="25"/>
      <c r="BA183" s="25"/>
      <c r="BB183" s="82"/>
      <c r="BC183" s="23" t="s">
        <v>152</v>
      </c>
      <c r="BD183" s="38"/>
      <c r="BE183" s="40"/>
      <c r="BF183" s="40"/>
      <c r="BG183" s="41" t="s">
        <v>137</v>
      </c>
      <c r="BH183" s="38"/>
      <c r="BI183" s="42"/>
      <c r="BJ183" s="42"/>
      <c r="BK183" s="110"/>
      <c r="BL183" s="76"/>
      <c r="BM183" s="76"/>
    </row>
    <row r="184" spans="1:65" ht="30" hidden="1" customHeight="1" x14ac:dyDescent="0.3">
      <c r="A184" s="130"/>
      <c r="B184" s="131"/>
      <c r="C184" s="115"/>
      <c r="D184" s="117"/>
      <c r="E184" s="117"/>
      <c r="F184" s="117"/>
      <c r="G184" s="119"/>
      <c r="H184" s="102"/>
      <c r="I184" s="104"/>
      <c r="J184" s="105"/>
      <c r="K184" s="23" t="s">
        <v>165</v>
      </c>
      <c r="L184" s="24"/>
      <c r="M184" s="107"/>
      <c r="N184" s="105"/>
      <c r="O184" s="100"/>
      <c r="P184" s="94"/>
      <c r="Q184" s="96"/>
      <c r="R184" s="128"/>
      <c r="S184" s="99"/>
      <c r="T184" s="100"/>
      <c r="U184" s="98"/>
      <c r="V184" s="85"/>
      <c r="W184" s="23" t="s">
        <v>167</v>
      </c>
      <c r="X184" s="25"/>
      <c r="Y184" s="26"/>
      <c r="Z184" s="26"/>
      <c r="AA184" s="26"/>
      <c r="AB184" s="27"/>
      <c r="AC184" s="27"/>
      <c r="AD184" s="28"/>
      <c r="AE184" s="28"/>
      <c r="AF184" s="28"/>
      <c r="AG184" s="29"/>
      <c r="AH184" s="28"/>
      <c r="AI184" s="30" t="str">
        <f t="shared" si="8"/>
        <v/>
      </c>
      <c r="AJ184" s="30" t="str">
        <f t="shared" si="6"/>
        <v/>
      </c>
      <c r="AK184" s="28"/>
      <c r="AL184" s="30" t="str">
        <f>IFERROR(VLOOKUP(AJ184&amp;AK184,[2]Tabla_Controles!$B$56:$G$65,5,FALSE),"")</f>
        <v/>
      </c>
      <c r="AM184" s="31" t="str">
        <f t="shared" si="7"/>
        <v/>
      </c>
      <c r="AN184" s="122"/>
      <c r="AO184" s="88"/>
      <c r="AP184" s="125"/>
      <c r="AQ184" s="92"/>
      <c r="AR184" s="78"/>
      <c r="AS184" s="78"/>
      <c r="AT184" s="79"/>
      <c r="AU184" s="80"/>
      <c r="AV184" s="41" t="s">
        <v>171</v>
      </c>
      <c r="AW184" s="24"/>
      <c r="AX184" s="24"/>
      <c r="AY184" s="25"/>
      <c r="AZ184" s="25"/>
      <c r="BA184" s="25"/>
      <c r="BB184" s="82"/>
      <c r="BC184" s="23" t="s">
        <v>167</v>
      </c>
      <c r="BD184" s="38"/>
      <c r="BE184" s="40"/>
      <c r="BF184" s="40"/>
      <c r="BG184" s="41" t="s">
        <v>147</v>
      </c>
      <c r="BH184" s="38"/>
      <c r="BI184" s="42"/>
      <c r="BJ184" s="42"/>
      <c r="BK184" s="110"/>
      <c r="BL184" s="76"/>
      <c r="BM184" s="76"/>
    </row>
    <row r="185" spans="1:65" ht="30" hidden="1" customHeight="1" x14ac:dyDescent="0.3">
      <c r="A185" s="130"/>
      <c r="B185" s="131"/>
      <c r="C185" s="116"/>
      <c r="D185" s="117"/>
      <c r="E185" s="117"/>
      <c r="F185" s="117"/>
      <c r="G185" s="120"/>
      <c r="H185" s="103"/>
      <c r="I185" s="104"/>
      <c r="J185" s="105"/>
      <c r="K185" s="23" t="s">
        <v>175</v>
      </c>
      <c r="L185" s="24"/>
      <c r="M185" s="108"/>
      <c r="N185" s="105"/>
      <c r="O185" s="100"/>
      <c r="P185" s="94"/>
      <c r="Q185" s="97"/>
      <c r="R185" s="129"/>
      <c r="S185" s="99"/>
      <c r="T185" s="100"/>
      <c r="U185" s="98"/>
      <c r="V185" s="85"/>
      <c r="W185" s="23" t="s">
        <v>177</v>
      </c>
      <c r="X185" s="25"/>
      <c r="Y185" s="26"/>
      <c r="Z185" s="26"/>
      <c r="AA185" s="26"/>
      <c r="AB185" s="27"/>
      <c r="AC185" s="27"/>
      <c r="AD185" s="28"/>
      <c r="AE185" s="28"/>
      <c r="AF185" s="28"/>
      <c r="AG185" s="29"/>
      <c r="AH185" s="28"/>
      <c r="AI185" s="30" t="str">
        <f t="shared" si="8"/>
        <v/>
      </c>
      <c r="AJ185" s="30" t="str">
        <f t="shared" si="6"/>
        <v/>
      </c>
      <c r="AK185" s="28"/>
      <c r="AL185" s="30" t="str">
        <f>IFERROR(VLOOKUP(AJ185&amp;AK185,[2]Tabla_Controles!$B$56:$G$65,5,FALSE),"")</f>
        <v/>
      </c>
      <c r="AM185" s="31" t="str">
        <f t="shared" si="7"/>
        <v/>
      </c>
      <c r="AN185" s="123"/>
      <c r="AO185" s="89"/>
      <c r="AP185" s="126"/>
      <c r="AQ185" s="93"/>
      <c r="AR185" s="78"/>
      <c r="AS185" s="78"/>
      <c r="AT185" s="79"/>
      <c r="AU185" s="80"/>
      <c r="AV185" s="41" t="s">
        <v>182</v>
      </c>
      <c r="AW185" s="24"/>
      <c r="AX185" s="24"/>
      <c r="AY185" s="25"/>
      <c r="AZ185" s="25"/>
      <c r="BA185" s="25"/>
      <c r="BB185" s="83"/>
      <c r="BC185" s="23" t="s">
        <v>177</v>
      </c>
      <c r="BD185" s="38"/>
      <c r="BE185" s="40"/>
      <c r="BF185" s="40"/>
      <c r="BG185" s="41" t="s">
        <v>157</v>
      </c>
      <c r="BH185" s="38"/>
      <c r="BI185" s="42"/>
      <c r="BJ185" s="42"/>
      <c r="BK185" s="111"/>
      <c r="BL185" s="77"/>
      <c r="BM185" s="77"/>
    </row>
    <row r="186" spans="1:65" ht="51" hidden="1" customHeight="1" x14ac:dyDescent="0.3">
      <c r="A186" s="130" t="str">
        <f>C186&amp;COUNTIF($C$10:C186,C186)</f>
        <v>0</v>
      </c>
      <c r="B186" s="131"/>
      <c r="C186" s="114"/>
      <c r="D186" s="117"/>
      <c r="E186" s="117"/>
      <c r="F186" s="117"/>
      <c r="G186" s="118"/>
      <c r="H186" s="101"/>
      <c r="I186" s="104" t="str">
        <f>"Posibilidad de recibir o solicitar cualquier dádiva o beneficio a nombre propio o de terceros, con el fin de "&amp;J186</f>
        <v xml:space="preserve">Posibilidad de recibir o solicitar cualquier dádiva o beneficio a nombre propio o de terceros, con el fin de </v>
      </c>
      <c r="J186" s="105"/>
      <c r="K186" s="23" t="s">
        <v>86</v>
      </c>
      <c r="L186" s="24"/>
      <c r="M186" s="106"/>
      <c r="N186" s="105"/>
      <c r="O186" s="100"/>
      <c r="P186" s="94"/>
      <c r="Q186" s="95"/>
      <c r="R186" s="127"/>
      <c r="S186" s="99"/>
      <c r="T186" s="100"/>
      <c r="U186" s="98"/>
      <c r="V186" s="85"/>
      <c r="W186" s="23" t="s">
        <v>91</v>
      </c>
      <c r="X186" s="25"/>
      <c r="Y186" s="26"/>
      <c r="Z186" s="26"/>
      <c r="AA186" s="26"/>
      <c r="AB186" s="27"/>
      <c r="AC186" s="27"/>
      <c r="AD186" s="28"/>
      <c r="AE186" s="28"/>
      <c r="AF186" s="28"/>
      <c r="AG186" s="29"/>
      <c r="AH186" s="28"/>
      <c r="AI186" s="30" t="str">
        <f t="shared" si="8"/>
        <v/>
      </c>
      <c r="AJ186" s="30" t="str">
        <f t="shared" si="6"/>
        <v/>
      </c>
      <c r="AK186" s="28"/>
      <c r="AL186" s="30" t="str">
        <f>IFERROR(VLOOKUP(AJ186&amp;AK186,[2]Tabla_Controles!$B$56:$G$65,5,FALSE),"")</f>
        <v/>
      </c>
      <c r="AM186" s="31" t="str">
        <f t="shared" si="7"/>
        <v/>
      </c>
      <c r="AN186" s="121" t="str">
        <f>IFERROR(AVERAGE(AM186:AM192),"")</f>
        <v/>
      </c>
      <c r="AO186" s="87" t="str">
        <f>IF($AN186=100,"Fuerte",IF($AN186&lt;100,"Moderado",IF($AN186&lt;50,"Débil",IF($AN186=0,"",""))))</f>
        <v/>
      </c>
      <c r="AP186" s="124"/>
      <c r="AQ186" s="91" t="str">
        <f>IFERROR(P186-VLOOKUP(AO186&amp;AP186,[2]Tabla_Controles!$B$77:$E$83,4,0),"")</f>
        <v/>
      </c>
      <c r="AR186" s="78" t="str">
        <f>IF($AQ186="","",IF($AQ186=1,"Muy Baja",IF($AQ186=2,"Baja",IF($AQ186=3,"Media",IF($AQ186=4,"Alta",IF($AQ186=5,"Muy Alta","Muy Baja"))))))</f>
        <v/>
      </c>
      <c r="AS186" s="78">
        <f>T186</f>
        <v>0</v>
      </c>
      <c r="AT186" s="79" t="str">
        <f>IF(OR(AND($AR186="Muy Baja",$AS186="Leve"),AND($AR186="Muy Baja",$AS186="Menor"),AND($AR186="Baja",$AS186="Leve"),AND($AR186="Baja",$AS186="Menor"),AND($AR186="Media",$AS186="Leve")),"Bajo",IF(OR(AND($AR186="Muy baja",$AS186="Moderado"),AND($AR186="Baja",$AS186="Moderado"),AND($AR186="Media",$AS186="Menor"),AND($AR186="Alta",$AS186="Leve")),"Moderado",IF(OR(AND($AR186="Muy Baja",$AS186="Mayor"),AND($AR186="Baja",$AS186="Mayor"),AND($AR186="Media",$AS186="Moderado"),AND($AR186="Alta",$AS186="Menor"),AND($AR186="Alta",$AS186="Moderado"),AND($AR186="Muy Alta",$AS186="Leve"),AND($AR186="Muy Alta",$AS186="Menor")),"Alto",IF(OR(AND($AR186="Muy Baja",$AS186="Catastrófico"),AND($AR186="Baja",$AS186="Catastrófico"),AND($AR186="Media",$AS186="Mayor"),AND($AR186="Media",$AS186="Catastrófico"),AND($AR186="Alta",$AS186="Mayor"),AND($AR186="Alta",$AS186="Catastrófico"),AND($AR186="Muy Alta",$AS186="Moderado"),AND($AR186="Muy Alta",$AS186="Mayor"),AND($AR186="Muy Alta",$AS186="Catastrófico")),"Extremo",""))))</f>
        <v/>
      </c>
      <c r="AU186" s="80"/>
      <c r="AV186" s="41" t="s">
        <v>105</v>
      </c>
      <c r="AW186" s="24"/>
      <c r="AX186" s="24"/>
      <c r="AY186" s="25"/>
      <c r="AZ186" s="25"/>
      <c r="BA186" s="25"/>
      <c r="BB186" s="81"/>
      <c r="BC186" s="23" t="s">
        <v>91</v>
      </c>
      <c r="BD186" s="38"/>
      <c r="BE186" s="40"/>
      <c r="BF186" s="40"/>
      <c r="BG186" s="41" t="s">
        <v>171</v>
      </c>
      <c r="BH186" s="38"/>
      <c r="BI186" s="42"/>
      <c r="BJ186" s="42"/>
      <c r="BK186" s="109"/>
      <c r="BL186" s="75"/>
      <c r="BM186" s="75"/>
    </row>
    <row r="187" spans="1:65" ht="30" hidden="1" customHeight="1" x14ac:dyDescent="0.3">
      <c r="A187" s="130"/>
      <c r="B187" s="131"/>
      <c r="C187" s="115"/>
      <c r="D187" s="117"/>
      <c r="E187" s="117"/>
      <c r="F187" s="117"/>
      <c r="G187" s="119"/>
      <c r="H187" s="102"/>
      <c r="I187" s="104"/>
      <c r="J187" s="105"/>
      <c r="K187" s="23" t="s">
        <v>113</v>
      </c>
      <c r="L187" s="24"/>
      <c r="M187" s="107"/>
      <c r="N187" s="105"/>
      <c r="O187" s="100"/>
      <c r="P187" s="94"/>
      <c r="Q187" s="96"/>
      <c r="R187" s="128"/>
      <c r="S187" s="99"/>
      <c r="T187" s="100"/>
      <c r="U187" s="98"/>
      <c r="V187" s="85"/>
      <c r="W187" s="23" t="s">
        <v>115</v>
      </c>
      <c r="X187" s="25"/>
      <c r="Y187" s="26"/>
      <c r="Z187" s="26"/>
      <c r="AA187" s="26"/>
      <c r="AB187" s="27"/>
      <c r="AC187" s="27"/>
      <c r="AD187" s="28"/>
      <c r="AE187" s="28"/>
      <c r="AF187" s="28"/>
      <c r="AG187" s="29"/>
      <c r="AH187" s="28"/>
      <c r="AI187" s="30" t="str">
        <f t="shared" si="8"/>
        <v/>
      </c>
      <c r="AJ187" s="30" t="str">
        <f t="shared" si="6"/>
        <v/>
      </c>
      <c r="AK187" s="28"/>
      <c r="AL187" s="30" t="str">
        <f>IFERROR(VLOOKUP(AJ187&amp;AK187,[2]Tabla_Controles!$B$56:$G$65,5,FALSE),"")</f>
        <v/>
      </c>
      <c r="AM187" s="31" t="str">
        <f t="shared" si="7"/>
        <v/>
      </c>
      <c r="AN187" s="122"/>
      <c r="AO187" s="88"/>
      <c r="AP187" s="125"/>
      <c r="AQ187" s="92"/>
      <c r="AR187" s="78"/>
      <c r="AS187" s="78"/>
      <c r="AT187" s="79"/>
      <c r="AU187" s="80"/>
      <c r="AV187" s="41" t="s">
        <v>121</v>
      </c>
      <c r="AW187" s="24"/>
      <c r="AX187" s="24"/>
      <c r="AY187" s="25"/>
      <c r="AZ187" s="25"/>
      <c r="BA187" s="25"/>
      <c r="BB187" s="82"/>
      <c r="BC187" s="23" t="s">
        <v>115</v>
      </c>
      <c r="BD187" s="38"/>
      <c r="BE187" s="40"/>
      <c r="BF187" s="40"/>
      <c r="BG187" s="41" t="s">
        <v>182</v>
      </c>
      <c r="BH187" s="38"/>
      <c r="BI187" s="42"/>
      <c r="BJ187" s="42"/>
      <c r="BK187" s="110"/>
      <c r="BL187" s="76"/>
      <c r="BM187" s="76"/>
    </row>
    <row r="188" spans="1:65" ht="30" hidden="1" customHeight="1" x14ac:dyDescent="0.3">
      <c r="A188" s="130"/>
      <c r="B188" s="131"/>
      <c r="C188" s="115"/>
      <c r="D188" s="117"/>
      <c r="E188" s="117"/>
      <c r="F188" s="117"/>
      <c r="G188" s="119"/>
      <c r="H188" s="102"/>
      <c r="I188" s="104"/>
      <c r="J188" s="105"/>
      <c r="K188" s="23" t="s">
        <v>131</v>
      </c>
      <c r="L188" s="24"/>
      <c r="M188" s="107"/>
      <c r="N188" s="105"/>
      <c r="O188" s="100"/>
      <c r="P188" s="94"/>
      <c r="Q188" s="96"/>
      <c r="R188" s="128"/>
      <c r="S188" s="99"/>
      <c r="T188" s="100"/>
      <c r="U188" s="98"/>
      <c r="V188" s="85"/>
      <c r="W188" s="23" t="s">
        <v>133</v>
      </c>
      <c r="X188" s="25"/>
      <c r="Y188" s="26"/>
      <c r="Z188" s="26"/>
      <c r="AA188" s="26"/>
      <c r="AB188" s="27"/>
      <c r="AC188" s="27"/>
      <c r="AD188" s="28"/>
      <c r="AE188" s="28"/>
      <c r="AF188" s="28"/>
      <c r="AG188" s="29"/>
      <c r="AH188" s="28"/>
      <c r="AI188" s="30" t="str">
        <f t="shared" si="8"/>
        <v/>
      </c>
      <c r="AJ188" s="30" t="str">
        <f t="shared" si="6"/>
        <v/>
      </c>
      <c r="AK188" s="28"/>
      <c r="AL188" s="30" t="str">
        <f>IFERROR(VLOOKUP(AJ188&amp;AK188,[2]Tabla_Controles!$B$56:$G$65,5,FALSE),"")</f>
        <v/>
      </c>
      <c r="AM188" s="31" t="str">
        <f t="shared" si="7"/>
        <v/>
      </c>
      <c r="AN188" s="122"/>
      <c r="AO188" s="88"/>
      <c r="AP188" s="125"/>
      <c r="AQ188" s="92"/>
      <c r="AR188" s="78"/>
      <c r="AS188" s="78"/>
      <c r="AT188" s="79"/>
      <c r="AU188" s="80"/>
      <c r="AV188" s="41" t="s">
        <v>137</v>
      </c>
      <c r="AW188" s="24"/>
      <c r="AX188" s="24"/>
      <c r="AY188" s="25"/>
      <c r="AZ188" s="25"/>
      <c r="BA188" s="25"/>
      <c r="BB188" s="82"/>
      <c r="BC188" s="23" t="s">
        <v>133</v>
      </c>
      <c r="BD188" s="38"/>
      <c r="BE188" s="40"/>
      <c r="BF188" s="40"/>
      <c r="BG188" s="41" t="s">
        <v>105</v>
      </c>
      <c r="BH188" s="38"/>
      <c r="BI188" s="42"/>
      <c r="BJ188" s="42"/>
      <c r="BK188" s="110"/>
      <c r="BL188" s="76"/>
      <c r="BM188" s="76"/>
    </row>
    <row r="189" spans="1:65" ht="30" hidden="1" customHeight="1" x14ac:dyDescent="0.3">
      <c r="A189" s="130"/>
      <c r="B189" s="131"/>
      <c r="C189" s="115"/>
      <c r="D189" s="117"/>
      <c r="E189" s="117"/>
      <c r="F189" s="117"/>
      <c r="G189" s="119"/>
      <c r="H189" s="102"/>
      <c r="I189" s="104"/>
      <c r="J189" s="105"/>
      <c r="K189" s="23" t="s">
        <v>140</v>
      </c>
      <c r="L189" s="24"/>
      <c r="M189" s="107"/>
      <c r="N189" s="105"/>
      <c r="O189" s="100"/>
      <c r="P189" s="94"/>
      <c r="Q189" s="96"/>
      <c r="R189" s="128"/>
      <c r="S189" s="99"/>
      <c r="T189" s="100"/>
      <c r="U189" s="98"/>
      <c r="V189" s="85"/>
      <c r="W189" s="23" t="s">
        <v>142</v>
      </c>
      <c r="X189" s="25"/>
      <c r="Y189" s="26"/>
      <c r="Z189" s="26"/>
      <c r="AA189" s="26"/>
      <c r="AB189" s="27"/>
      <c r="AC189" s="27"/>
      <c r="AD189" s="28"/>
      <c r="AE189" s="28"/>
      <c r="AF189" s="28"/>
      <c r="AG189" s="29"/>
      <c r="AH189" s="28"/>
      <c r="AI189" s="30" t="str">
        <f t="shared" si="8"/>
        <v/>
      </c>
      <c r="AJ189" s="30" t="str">
        <f t="shared" si="6"/>
        <v/>
      </c>
      <c r="AK189" s="28"/>
      <c r="AL189" s="30" t="str">
        <f>IFERROR(VLOOKUP(AJ189&amp;AK189,[2]Tabla_Controles!$B$56:$G$65,5,FALSE),"")</f>
        <v/>
      </c>
      <c r="AM189" s="31" t="str">
        <f t="shared" si="7"/>
        <v/>
      </c>
      <c r="AN189" s="122"/>
      <c r="AO189" s="88"/>
      <c r="AP189" s="125"/>
      <c r="AQ189" s="92"/>
      <c r="AR189" s="78"/>
      <c r="AS189" s="78"/>
      <c r="AT189" s="79"/>
      <c r="AU189" s="80"/>
      <c r="AV189" s="41" t="s">
        <v>147</v>
      </c>
      <c r="AW189" s="24"/>
      <c r="AX189" s="24"/>
      <c r="AY189" s="25"/>
      <c r="AZ189" s="25"/>
      <c r="BA189" s="25"/>
      <c r="BB189" s="82"/>
      <c r="BC189" s="23" t="s">
        <v>142</v>
      </c>
      <c r="BD189" s="38"/>
      <c r="BE189" s="40"/>
      <c r="BF189" s="40"/>
      <c r="BG189" s="41" t="s">
        <v>121</v>
      </c>
      <c r="BH189" s="38"/>
      <c r="BI189" s="42"/>
      <c r="BJ189" s="42"/>
      <c r="BK189" s="110"/>
      <c r="BL189" s="76"/>
      <c r="BM189" s="76"/>
    </row>
    <row r="190" spans="1:65" ht="30" hidden="1" customHeight="1" x14ac:dyDescent="0.3">
      <c r="A190" s="130"/>
      <c r="B190" s="131"/>
      <c r="C190" s="115"/>
      <c r="D190" s="117"/>
      <c r="E190" s="117"/>
      <c r="F190" s="117"/>
      <c r="G190" s="119"/>
      <c r="H190" s="102"/>
      <c r="I190" s="104"/>
      <c r="J190" s="105"/>
      <c r="K190" s="23" t="s">
        <v>150</v>
      </c>
      <c r="L190" s="24"/>
      <c r="M190" s="107"/>
      <c r="N190" s="105"/>
      <c r="O190" s="100"/>
      <c r="P190" s="94"/>
      <c r="Q190" s="96"/>
      <c r="R190" s="128"/>
      <c r="S190" s="99"/>
      <c r="T190" s="100"/>
      <c r="U190" s="98"/>
      <c r="V190" s="85"/>
      <c r="W190" s="23" t="s">
        <v>152</v>
      </c>
      <c r="X190" s="25"/>
      <c r="Y190" s="26"/>
      <c r="Z190" s="26"/>
      <c r="AA190" s="26"/>
      <c r="AB190" s="27"/>
      <c r="AC190" s="27"/>
      <c r="AD190" s="28"/>
      <c r="AE190" s="28"/>
      <c r="AF190" s="28"/>
      <c r="AG190" s="29"/>
      <c r="AH190" s="28"/>
      <c r="AI190" s="30" t="str">
        <f t="shared" si="8"/>
        <v/>
      </c>
      <c r="AJ190" s="30" t="str">
        <f t="shared" si="6"/>
        <v/>
      </c>
      <c r="AK190" s="28"/>
      <c r="AL190" s="30" t="str">
        <f>IFERROR(VLOOKUP(AJ190&amp;AK190,[2]Tabla_Controles!$B$56:$G$65,5,FALSE),"")</f>
        <v/>
      </c>
      <c r="AM190" s="31" t="str">
        <f t="shared" si="7"/>
        <v/>
      </c>
      <c r="AN190" s="122"/>
      <c r="AO190" s="88"/>
      <c r="AP190" s="125"/>
      <c r="AQ190" s="92"/>
      <c r="AR190" s="78"/>
      <c r="AS190" s="78"/>
      <c r="AT190" s="79"/>
      <c r="AU190" s="80"/>
      <c r="AV190" s="41" t="s">
        <v>157</v>
      </c>
      <c r="AW190" s="24"/>
      <c r="AX190" s="24"/>
      <c r="AY190" s="25"/>
      <c r="AZ190" s="25"/>
      <c r="BA190" s="25"/>
      <c r="BB190" s="82"/>
      <c r="BC190" s="23" t="s">
        <v>152</v>
      </c>
      <c r="BD190" s="38"/>
      <c r="BE190" s="40"/>
      <c r="BF190" s="40"/>
      <c r="BG190" s="41" t="s">
        <v>137</v>
      </c>
      <c r="BH190" s="38"/>
      <c r="BI190" s="42"/>
      <c r="BJ190" s="42"/>
      <c r="BK190" s="110"/>
      <c r="BL190" s="76"/>
      <c r="BM190" s="76"/>
    </row>
    <row r="191" spans="1:65" ht="30" hidden="1" customHeight="1" x14ac:dyDescent="0.3">
      <c r="A191" s="130"/>
      <c r="B191" s="131"/>
      <c r="C191" s="115"/>
      <c r="D191" s="117"/>
      <c r="E191" s="117"/>
      <c r="F191" s="117"/>
      <c r="G191" s="119"/>
      <c r="H191" s="102"/>
      <c r="I191" s="104"/>
      <c r="J191" s="105"/>
      <c r="K191" s="23" t="s">
        <v>165</v>
      </c>
      <c r="L191" s="24"/>
      <c r="M191" s="107"/>
      <c r="N191" s="105"/>
      <c r="O191" s="100"/>
      <c r="P191" s="94"/>
      <c r="Q191" s="96"/>
      <c r="R191" s="128"/>
      <c r="S191" s="99"/>
      <c r="T191" s="100"/>
      <c r="U191" s="98"/>
      <c r="V191" s="85"/>
      <c r="W191" s="23" t="s">
        <v>167</v>
      </c>
      <c r="X191" s="25"/>
      <c r="Y191" s="26"/>
      <c r="Z191" s="26"/>
      <c r="AA191" s="26"/>
      <c r="AB191" s="27"/>
      <c r="AC191" s="27"/>
      <c r="AD191" s="28"/>
      <c r="AE191" s="28"/>
      <c r="AF191" s="28"/>
      <c r="AG191" s="29"/>
      <c r="AH191" s="28"/>
      <c r="AI191" s="30" t="str">
        <f t="shared" si="8"/>
        <v/>
      </c>
      <c r="AJ191" s="30" t="str">
        <f t="shared" si="6"/>
        <v/>
      </c>
      <c r="AK191" s="28"/>
      <c r="AL191" s="30" t="str">
        <f>IFERROR(VLOOKUP(AJ191&amp;AK191,[2]Tabla_Controles!$B$56:$G$65,5,FALSE),"")</f>
        <v/>
      </c>
      <c r="AM191" s="31" t="str">
        <f t="shared" si="7"/>
        <v/>
      </c>
      <c r="AN191" s="122"/>
      <c r="AO191" s="88"/>
      <c r="AP191" s="125"/>
      <c r="AQ191" s="92"/>
      <c r="AR191" s="78"/>
      <c r="AS191" s="78"/>
      <c r="AT191" s="79"/>
      <c r="AU191" s="80"/>
      <c r="AV191" s="41" t="s">
        <v>171</v>
      </c>
      <c r="AW191" s="24"/>
      <c r="AX191" s="24"/>
      <c r="AY191" s="25"/>
      <c r="AZ191" s="25"/>
      <c r="BA191" s="25"/>
      <c r="BB191" s="82"/>
      <c r="BC191" s="23" t="s">
        <v>167</v>
      </c>
      <c r="BD191" s="38"/>
      <c r="BE191" s="40"/>
      <c r="BF191" s="40"/>
      <c r="BG191" s="41" t="s">
        <v>147</v>
      </c>
      <c r="BH191" s="38"/>
      <c r="BI191" s="42"/>
      <c r="BJ191" s="42"/>
      <c r="BK191" s="110"/>
      <c r="BL191" s="76"/>
      <c r="BM191" s="76"/>
    </row>
    <row r="192" spans="1:65" ht="30" hidden="1" customHeight="1" x14ac:dyDescent="0.3">
      <c r="A192" s="130"/>
      <c r="B192" s="131"/>
      <c r="C192" s="116"/>
      <c r="D192" s="117"/>
      <c r="E192" s="117"/>
      <c r="F192" s="117"/>
      <c r="G192" s="120"/>
      <c r="H192" s="103"/>
      <c r="I192" s="104"/>
      <c r="J192" s="105"/>
      <c r="K192" s="23" t="s">
        <v>175</v>
      </c>
      <c r="L192" s="24"/>
      <c r="M192" s="108"/>
      <c r="N192" s="105"/>
      <c r="O192" s="100"/>
      <c r="P192" s="94"/>
      <c r="Q192" s="97"/>
      <c r="R192" s="129"/>
      <c r="S192" s="99"/>
      <c r="T192" s="100"/>
      <c r="U192" s="98"/>
      <c r="V192" s="85"/>
      <c r="W192" s="23" t="s">
        <v>177</v>
      </c>
      <c r="X192" s="25"/>
      <c r="Y192" s="26"/>
      <c r="Z192" s="26"/>
      <c r="AA192" s="26"/>
      <c r="AB192" s="27"/>
      <c r="AC192" s="27"/>
      <c r="AD192" s="28"/>
      <c r="AE192" s="28"/>
      <c r="AF192" s="28"/>
      <c r="AG192" s="29"/>
      <c r="AH192" s="28"/>
      <c r="AI192" s="30" t="str">
        <f t="shared" si="8"/>
        <v/>
      </c>
      <c r="AJ192" s="30" t="str">
        <f t="shared" si="6"/>
        <v/>
      </c>
      <c r="AK192" s="28"/>
      <c r="AL192" s="30" t="str">
        <f>IFERROR(VLOOKUP(AJ192&amp;AK192,[2]Tabla_Controles!$B$56:$G$65,5,FALSE),"")</f>
        <v/>
      </c>
      <c r="AM192" s="31" t="str">
        <f t="shared" si="7"/>
        <v/>
      </c>
      <c r="AN192" s="123"/>
      <c r="AO192" s="89"/>
      <c r="AP192" s="126"/>
      <c r="AQ192" s="93"/>
      <c r="AR192" s="78"/>
      <c r="AS192" s="78"/>
      <c r="AT192" s="79"/>
      <c r="AU192" s="80"/>
      <c r="AV192" s="41" t="s">
        <v>182</v>
      </c>
      <c r="AW192" s="24"/>
      <c r="AX192" s="24"/>
      <c r="AY192" s="25"/>
      <c r="AZ192" s="25"/>
      <c r="BA192" s="25"/>
      <c r="BB192" s="83"/>
      <c r="BC192" s="23" t="s">
        <v>177</v>
      </c>
      <c r="BD192" s="38"/>
      <c r="BE192" s="40"/>
      <c r="BF192" s="40"/>
      <c r="BG192" s="41" t="s">
        <v>157</v>
      </c>
      <c r="BH192" s="38"/>
      <c r="BI192" s="42"/>
      <c r="BJ192" s="42"/>
      <c r="BK192" s="111"/>
      <c r="BL192" s="77"/>
      <c r="BM192" s="77"/>
    </row>
    <row r="193" spans="1:65" ht="51" hidden="1" customHeight="1" x14ac:dyDescent="0.3">
      <c r="A193" s="112" t="str">
        <f>C193&amp;COUNTIF($C$10:C193,C193)</f>
        <v>0</v>
      </c>
      <c r="B193" s="113"/>
      <c r="C193" s="114"/>
      <c r="D193" s="117"/>
      <c r="E193" s="117"/>
      <c r="F193" s="117"/>
      <c r="G193" s="118"/>
      <c r="H193" s="101"/>
      <c r="I193" s="104" t="str">
        <f>"Posibilidad de recibir o solicitar cualquier dádiva o beneficio a nombre propio o de terceros, con el fin de "&amp;J193</f>
        <v xml:space="preserve">Posibilidad de recibir o solicitar cualquier dádiva o beneficio a nombre propio o de terceros, con el fin de </v>
      </c>
      <c r="J193" s="105"/>
      <c r="K193" s="23" t="s">
        <v>86</v>
      </c>
      <c r="L193" s="24"/>
      <c r="M193" s="106"/>
      <c r="N193" s="105"/>
      <c r="O193" s="100"/>
      <c r="P193" s="94"/>
      <c r="Q193" s="95"/>
      <c r="R193" s="98"/>
      <c r="S193" s="99"/>
      <c r="T193" s="100"/>
      <c r="U193" s="98"/>
      <c r="V193" s="85"/>
      <c r="W193" s="23" t="s">
        <v>91</v>
      </c>
      <c r="X193" s="25"/>
      <c r="Y193" s="26"/>
      <c r="Z193" s="26"/>
      <c r="AA193" s="26"/>
      <c r="AB193" s="28"/>
      <c r="AC193" s="28"/>
      <c r="AD193" s="28"/>
      <c r="AE193" s="28"/>
      <c r="AF193" s="28"/>
      <c r="AG193" s="29"/>
      <c r="AH193" s="28"/>
      <c r="AI193" s="30" t="str">
        <f t="shared" si="8"/>
        <v/>
      </c>
      <c r="AJ193" s="30" t="str">
        <f t="shared" si="6"/>
        <v/>
      </c>
      <c r="AK193" s="28"/>
      <c r="AL193" s="30" t="str">
        <f>IFERROR(VLOOKUP(AJ193&amp;AK193,[2]Tabla_Controles!$B$56:$G$65,5,FALSE),"")</f>
        <v/>
      </c>
      <c r="AM193" s="31" t="str">
        <f t="shared" si="7"/>
        <v/>
      </c>
      <c r="AN193" s="86" t="str">
        <f>IFERROR(AVERAGE(AM193:AM199),"")</f>
        <v/>
      </c>
      <c r="AO193" s="87" t="str">
        <f>IF($AN193=100,"Fuerte",IF($AN193&lt;100,"Moderado",IF($AN193&lt;50,"Débil",IF($AN193=0,"",""))))</f>
        <v/>
      </c>
      <c r="AP193" s="90"/>
      <c r="AQ193" s="91" t="str">
        <f>IFERROR(P193-VLOOKUP(AO193&amp;AP193,[2]Tabla_Controles!$B$77:$E$83,4,0),"")</f>
        <v/>
      </c>
      <c r="AR193" s="78" t="str">
        <f>IF($AQ193="","",IF($AQ193=1,"Muy Baja",IF($AQ193=2,"Baja",IF($AQ193=3,"Media",IF($AQ193=4,"Alta",IF($AQ193=5,"Muy Alta","Muy Baja"))))))</f>
        <v/>
      </c>
      <c r="AS193" s="78">
        <f>T193</f>
        <v>0</v>
      </c>
      <c r="AT193" s="79" t="str">
        <f>IF(OR(AND($AR193="Muy Baja",$AS193="Leve"),AND($AR193="Muy Baja",$AS193="Menor"),AND($AR193="Baja",$AS193="Leve"),AND($AR193="Baja",$AS193="Menor"),AND($AR193="Media",$AS193="Leve")),"Bajo",IF(OR(AND($AR193="Muy baja",$AS193="Moderado"),AND($AR193="Baja",$AS193="Moderado"),AND($AR193="Media",$AS193="Menor"),AND($AR193="Alta",$AS193="Leve")),"Moderado",IF(OR(AND($AR193="Muy Baja",$AS193="Mayor"),AND($AR193="Baja",$AS193="Mayor"),AND($AR193="Media",$AS193="Moderado"),AND($AR193="Alta",$AS193="Menor"),AND($AR193="Alta",$AS193="Moderado"),AND($AR193="Muy Alta",$AS193="Leve"),AND($AR193="Muy Alta",$AS193="Menor")),"Alto",IF(OR(AND($AR193="Muy Baja",$AS193="Catastrófico"),AND($AR193="Baja",$AS193="Catastrófico"),AND($AR193="Media",$AS193="Mayor"),AND($AR193="Media",$AS193="Catastrófico"),AND($AR193="Alta",$AS193="Mayor"),AND($AR193="Alta",$AS193="Catastrófico"),AND($AR193="Muy Alta",$AS193="Moderado"),AND($AR193="Muy Alta",$AS193="Mayor"),AND($AR193="Muy Alta",$AS193="Catastrófico")),"Extremo",""))))</f>
        <v/>
      </c>
      <c r="AU193" s="80"/>
      <c r="AV193" s="41" t="s">
        <v>105</v>
      </c>
      <c r="AW193" s="24"/>
      <c r="AX193" s="24"/>
      <c r="AY193" s="25"/>
      <c r="AZ193" s="25"/>
      <c r="BA193" s="25"/>
      <c r="BB193" s="81"/>
      <c r="BC193" s="23" t="s">
        <v>91</v>
      </c>
      <c r="BD193" s="38"/>
      <c r="BE193" s="40"/>
      <c r="BF193" s="40"/>
      <c r="BG193" s="41" t="s">
        <v>171</v>
      </c>
      <c r="BH193" s="38"/>
      <c r="BI193" s="42"/>
      <c r="BJ193" s="42"/>
      <c r="BK193" s="84"/>
      <c r="BL193" s="75"/>
      <c r="BM193" s="75"/>
    </row>
    <row r="194" spans="1:65" ht="30" hidden="1" customHeight="1" x14ac:dyDescent="0.3">
      <c r="A194" s="112"/>
      <c r="B194" s="113"/>
      <c r="C194" s="115"/>
      <c r="D194" s="117"/>
      <c r="E194" s="117"/>
      <c r="F194" s="117"/>
      <c r="G194" s="119"/>
      <c r="H194" s="102"/>
      <c r="I194" s="104"/>
      <c r="J194" s="105"/>
      <c r="K194" s="23" t="s">
        <v>113</v>
      </c>
      <c r="L194" s="24"/>
      <c r="M194" s="107"/>
      <c r="N194" s="105"/>
      <c r="O194" s="100"/>
      <c r="P194" s="94"/>
      <c r="Q194" s="96"/>
      <c r="R194" s="98"/>
      <c r="S194" s="99"/>
      <c r="T194" s="100"/>
      <c r="U194" s="98"/>
      <c r="V194" s="85"/>
      <c r="W194" s="23" t="s">
        <v>115</v>
      </c>
      <c r="X194" s="25"/>
      <c r="Y194" s="26"/>
      <c r="Z194" s="26"/>
      <c r="AA194" s="26"/>
      <c r="AB194" s="28"/>
      <c r="AC194" s="28"/>
      <c r="AD194" s="28"/>
      <c r="AE194" s="28"/>
      <c r="AF194" s="28"/>
      <c r="AG194" s="29"/>
      <c r="AH194" s="28"/>
      <c r="AI194" s="30" t="str">
        <f t="shared" si="8"/>
        <v/>
      </c>
      <c r="AJ194" s="30" t="str">
        <f t="shared" si="6"/>
        <v/>
      </c>
      <c r="AK194" s="28"/>
      <c r="AL194" s="30" t="str">
        <f>IFERROR(VLOOKUP(AJ194&amp;AK194,[2]Tabla_Controles!$B$56:$G$65,5,FALSE),"")</f>
        <v/>
      </c>
      <c r="AM194" s="31" t="str">
        <f t="shared" si="7"/>
        <v/>
      </c>
      <c r="AN194" s="86"/>
      <c r="AO194" s="88"/>
      <c r="AP194" s="90"/>
      <c r="AQ194" s="92"/>
      <c r="AR194" s="78"/>
      <c r="AS194" s="78"/>
      <c r="AT194" s="79"/>
      <c r="AU194" s="80"/>
      <c r="AV194" s="41" t="s">
        <v>121</v>
      </c>
      <c r="AW194" s="24"/>
      <c r="AX194" s="24"/>
      <c r="AY194" s="25"/>
      <c r="AZ194" s="25"/>
      <c r="BA194" s="25"/>
      <c r="BB194" s="82"/>
      <c r="BC194" s="23" t="s">
        <v>115</v>
      </c>
      <c r="BD194" s="38"/>
      <c r="BE194" s="40"/>
      <c r="BF194" s="40"/>
      <c r="BG194" s="41" t="s">
        <v>182</v>
      </c>
      <c r="BH194" s="38"/>
      <c r="BI194" s="42"/>
      <c r="BJ194" s="42"/>
      <c r="BK194" s="84"/>
      <c r="BL194" s="76"/>
      <c r="BM194" s="76"/>
    </row>
    <row r="195" spans="1:65" ht="30" hidden="1" customHeight="1" x14ac:dyDescent="0.3">
      <c r="A195" s="112"/>
      <c r="B195" s="113"/>
      <c r="C195" s="115"/>
      <c r="D195" s="117"/>
      <c r="E195" s="117"/>
      <c r="F195" s="117"/>
      <c r="G195" s="119"/>
      <c r="H195" s="102"/>
      <c r="I195" s="104"/>
      <c r="J195" s="105"/>
      <c r="K195" s="23" t="s">
        <v>131</v>
      </c>
      <c r="L195" s="24"/>
      <c r="M195" s="107"/>
      <c r="N195" s="105"/>
      <c r="O195" s="100"/>
      <c r="P195" s="94"/>
      <c r="Q195" s="96"/>
      <c r="R195" s="98"/>
      <c r="S195" s="99"/>
      <c r="T195" s="100"/>
      <c r="U195" s="98"/>
      <c r="V195" s="85"/>
      <c r="W195" s="23" t="s">
        <v>133</v>
      </c>
      <c r="X195" s="25"/>
      <c r="Y195" s="26"/>
      <c r="Z195" s="26"/>
      <c r="AA195" s="26"/>
      <c r="AB195" s="28"/>
      <c r="AC195" s="28"/>
      <c r="AD195" s="28"/>
      <c r="AE195" s="28"/>
      <c r="AF195" s="28"/>
      <c r="AG195" s="29"/>
      <c r="AH195" s="28"/>
      <c r="AI195" s="30" t="str">
        <f t="shared" si="8"/>
        <v/>
      </c>
      <c r="AJ195" s="30" t="str">
        <f t="shared" si="6"/>
        <v/>
      </c>
      <c r="AK195" s="28"/>
      <c r="AL195" s="30" t="str">
        <f>IFERROR(VLOOKUP(AJ195&amp;AK195,[2]Tabla_Controles!$B$56:$G$65,5,FALSE),"")</f>
        <v/>
      </c>
      <c r="AM195" s="31" t="str">
        <f t="shared" si="7"/>
        <v/>
      </c>
      <c r="AN195" s="86"/>
      <c r="AO195" s="88"/>
      <c r="AP195" s="90"/>
      <c r="AQ195" s="92"/>
      <c r="AR195" s="78"/>
      <c r="AS195" s="78"/>
      <c r="AT195" s="79"/>
      <c r="AU195" s="80"/>
      <c r="AV195" s="41" t="s">
        <v>137</v>
      </c>
      <c r="AW195" s="24"/>
      <c r="AX195" s="24"/>
      <c r="AY195" s="25"/>
      <c r="AZ195" s="25"/>
      <c r="BA195" s="25"/>
      <c r="BB195" s="82"/>
      <c r="BC195" s="23" t="s">
        <v>133</v>
      </c>
      <c r="BD195" s="38"/>
      <c r="BE195" s="40"/>
      <c r="BF195" s="40"/>
      <c r="BG195" s="41" t="s">
        <v>105</v>
      </c>
      <c r="BH195" s="38"/>
      <c r="BI195" s="42"/>
      <c r="BJ195" s="42"/>
      <c r="BK195" s="84"/>
      <c r="BL195" s="76"/>
      <c r="BM195" s="76"/>
    </row>
    <row r="196" spans="1:65" ht="30" hidden="1" customHeight="1" x14ac:dyDescent="0.3">
      <c r="A196" s="112"/>
      <c r="B196" s="113"/>
      <c r="C196" s="115"/>
      <c r="D196" s="117"/>
      <c r="E196" s="117"/>
      <c r="F196" s="117"/>
      <c r="G196" s="119"/>
      <c r="H196" s="102"/>
      <c r="I196" s="104"/>
      <c r="J196" s="105"/>
      <c r="K196" s="23" t="s">
        <v>140</v>
      </c>
      <c r="L196" s="24"/>
      <c r="M196" s="107"/>
      <c r="N196" s="105"/>
      <c r="O196" s="100"/>
      <c r="P196" s="94"/>
      <c r="Q196" s="96"/>
      <c r="R196" s="98"/>
      <c r="S196" s="99"/>
      <c r="T196" s="100"/>
      <c r="U196" s="98"/>
      <c r="V196" s="85"/>
      <c r="W196" s="23" t="s">
        <v>142</v>
      </c>
      <c r="X196" s="25"/>
      <c r="Y196" s="26"/>
      <c r="Z196" s="26"/>
      <c r="AA196" s="26"/>
      <c r="AB196" s="28"/>
      <c r="AC196" s="28"/>
      <c r="AD196" s="28"/>
      <c r="AE196" s="28"/>
      <c r="AF196" s="28"/>
      <c r="AG196" s="29"/>
      <c r="AH196" s="28"/>
      <c r="AI196" s="30" t="str">
        <f t="shared" si="8"/>
        <v/>
      </c>
      <c r="AJ196" s="30" t="str">
        <f t="shared" si="6"/>
        <v/>
      </c>
      <c r="AK196" s="28"/>
      <c r="AL196" s="30" t="str">
        <f>IFERROR(VLOOKUP(AJ196&amp;AK196,[2]Tabla_Controles!$B$56:$G$65,5,FALSE),"")</f>
        <v/>
      </c>
      <c r="AM196" s="31" t="str">
        <f t="shared" si="7"/>
        <v/>
      </c>
      <c r="AN196" s="86"/>
      <c r="AO196" s="88"/>
      <c r="AP196" s="90"/>
      <c r="AQ196" s="92"/>
      <c r="AR196" s="78"/>
      <c r="AS196" s="78"/>
      <c r="AT196" s="79"/>
      <c r="AU196" s="80"/>
      <c r="AV196" s="41" t="s">
        <v>147</v>
      </c>
      <c r="AW196" s="24"/>
      <c r="AX196" s="24"/>
      <c r="AY196" s="25"/>
      <c r="AZ196" s="25"/>
      <c r="BA196" s="25"/>
      <c r="BB196" s="82"/>
      <c r="BC196" s="23" t="s">
        <v>142</v>
      </c>
      <c r="BD196" s="38"/>
      <c r="BE196" s="40"/>
      <c r="BF196" s="40"/>
      <c r="BG196" s="41" t="s">
        <v>121</v>
      </c>
      <c r="BH196" s="38"/>
      <c r="BI196" s="42"/>
      <c r="BJ196" s="42"/>
      <c r="BK196" s="84"/>
      <c r="BL196" s="76"/>
      <c r="BM196" s="76"/>
    </row>
    <row r="197" spans="1:65" ht="30" hidden="1" customHeight="1" x14ac:dyDescent="0.3">
      <c r="A197" s="112"/>
      <c r="B197" s="113"/>
      <c r="C197" s="115"/>
      <c r="D197" s="117"/>
      <c r="E197" s="117"/>
      <c r="F197" s="117"/>
      <c r="G197" s="119"/>
      <c r="H197" s="102"/>
      <c r="I197" s="104"/>
      <c r="J197" s="105"/>
      <c r="K197" s="23" t="s">
        <v>150</v>
      </c>
      <c r="L197" s="24"/>
      <c r="M197" s="107"/>
      <c r="N197" s="105"/>
      <c r="O197" s="100"/>
      <c r="P197" s="94"/>
      <c r="Q197" s="96"/>
      <c r="R197" s="98"/>
      <c r="S197" s="99"/>
      <c r="T197" s="100"/>
      <c r="U197" s="98"/>
      <c r="V197" s="85"/>
      <c r="W197" s="23" t="s">
        <v>152</v>
      </c>
      <c r="X197" s="25"/>
      <c r="Y197" s="26"/>
      <c r="Z197" s="26"/>
      <c r="AA197" s="26"/>
      <c r="AB197" s="28"/>
      <c r="AC197" s="28"/>
      <c r="AD197" s="28"/>
      <c r="AE197" s="28"/>
      <c r="AF197" s="28"/>
      <c r="AG197" s="29"/>
      <c r="AH197" s="28"/>
      <c r="AI197" s="30" t="str">
        <f t="shared" si="8"/>
        <v/>
      </c>
      <c r="AJ197" s="30" t="str">
        <f t="shared" si="6"/>
        <v/>
      </c>
      <c r="AK197" s="28"/>
      <c r="AL197" s="30" t="str">
        <f>IFERROR(VLOOKUP(AJ197&amp;AK197,[2]Tabla_Controles!$B$56:$G$65,5,FALSE),"")</f>
        <v/>
      </c>
      <c r="AM197" s="31" t="str">
        <f t="shared" si="7"/>
        <v/>
      </c>
      <c r="AN197" s="86"/>
      <c r="AO197" s="88"/>
      <c r="AP197" s="90"/>
      <c r="AQ197" s="92"/>
      <c r="AR197" s="78"/>
      <c r="AS197" s="78"/>
      <c r="AT197" s="79"/>
      <c r="AU197" s="80"/>
      <c r="AV197" s="41" t="s">
        <v>157</v>
      </c>
      <c r="AW197" s="24"/>
      <c r="AX197" s="24"/>
      <c r="AY197" s="25"/>
      <c r="AZ197" s="25"/>
      <c r="BA197" s="25"/>
      <c r="BB197" s="82"/>
      <c r="BC197" s="23" t="s">
        <v>152</v>
      </c>
      <c r="BD197" s="38"/>
      <c r="BE197" s="40"/>
      <c r="BF197" s="40"/>
      <c r="BG197" s="41" t="s">
        <v>137</v>
      </c>
      <c r="BH197" s="38"/>
      <c r="BI197" s="42"/>
      <c r="BJ197" s="42"/>
      <c r="BK197" s="84"/>
      <c r="BL197" s="76"/>
      <c r="BM197" s="76"/>
    </row>
    <row r="198" spans="1:65" ht="30" hidden="1" customHeight="1" x14ac:dyDescent="0.3">
      <c r="A198" s="112"/>
      <c r="B198" s="113"/>
      <c r="C198" s="115"/>
      <c r="D198" s="117"/>
      <c r="E198" s="117"/>
      <c r="F198" s="117"/>
      <c r="G198" s="119"/>
      <c r="H198" s="102"/>
      <c r="I198" s="104"/>
      <c r="J198" s="105"/>
      <c r="K198" s="23" t="s">
        <v>165</v>
      </c>
      <c r="L198" s="24"/>
      <c r="M198" s="107"/>
      <c r="N198" s="105"/>
      <c r="O198" s="100"/>
      <c r="P198" s="94"/>
      <c r="Q198" s="96"/>
      <c r="R198" s="98"/>
      <c r="S198" s="99"/>
      <c r="T198" s="100"/>
      <c r="U198" s="98"/>
      <c r="V198" s="85"/>
      <c r="W198" s="23" t="s">
        <v>167</v>
      </c>
      <c r="X198" s="25"/>
      <c r="Y198" s="26"/>
      <c r="Z198" s="26"/>
      <c r="AA198" s="26"/>
      <c r="AB198" s="28"/>
      <c r="AC198" s="28"/>
      <c r="AD198" s="28"/>
      <c r="AE198" s="28"/>
      <c r="AF198" s="28"/>
      <c r="AG198" s="29"/>
      <c r="AH198" s="28"/>
      <c r="AI198" s="30" t="str">
        <f t="shared" si="8"/>
        <v/>
      </c>
      <c r="AJ198" s="30" t="str">
        <f t="shared" si="6"/>
        <v/>
      </c>
      <c r="AK198" s="28"/>
      <c r="AL198" s="30" t="str">
        <f>IFERROR(VLOOKUP(AJ198&amp;AK198,[2]Tabla_Controles!$B$56:$G$65,5,FALSE),"")</f>
        <v/>
      </c>
      <c r="AM198" s="31" t="str">
        <f t="shared" si="7"/>
        <v/>
      </c>
      <c r="AN198" s="86"/>
      <c r="AO198" s="88"/>
      <c r="AP198" s="90"/>
      <c r="AQ198" s="92"/>
      <c r="AR198" s="78"/>
      <c r="AS198" s="78"/>
      <c r="AT198" s="79"/>
      <c r="AU198" s="80"/>
      <c r="AV198" s="41" t="s">
        <v>171</v>
      </c>
      <c r="AW198" s="24"/>
      <c r="AX198" s="24"/>
      <c r="AY198" s="25"/>
      <c r="AZ198" s="25"/>
      <c r="BA198" s="25"/>
      <c r="BB198" s="82"/>
      <c r="BC198" s="23" t="s">
        <v>167</v>
      </c>
      <c r="BD198" s="38"/>
      <c r="BE198" s="40"/>
      <c r="BF198" s="40"/>
      <c r="BG198" s="41" t="s">
        <v>147</v>
      </c>
      <c r="BH198" s="38"/>
      <c r="BI198" s="42"/>
      <c r="BJ198" s="42"/>
      <c r="BK198" s="84"/>
      <c r="BL198" s="76"/>
      <c r="BM198" s="76"/>
    </row>
    <row r="199" spans="1:65" ht="30" hidden="1" customHeight="1" x14ac:dyDescent="0.3">
      <c r="A199" s="112"/>
      <c r="B199" s="113"/>
      <c r="C199" s="116"/>
      <c r="D199" s="117"/>
      <c r="E199" s="117"/>
      <c r="F199" s="117"/>
      <c r="G199" s="120"/>
      <c r="H199" s="103"/>
      <c r="I199" s="104"/>
      <c r="J199" s="105"/>
      <c r="K199" s="23" t="s">
        <v>175</v>
      </c>
      <c r="L199" s="24"/>
      <c r="M199" s="108"/>
      <c r="N199" s="105"/>
      <c r="O199" s="100"/>
      <c r="P199" s="94"/>
      <c r="Q199" s="97"/>
      <c r="R199" s="98"/>
      <c r="S199" s="99"/>
      <c r="T199" s="100"/>
      <c r="U199" s="98"/>
      <c r="V199" s="85"/>
      <c r="W199" s="23" t="s">
        <v>177</v>
      </c>
      <c r="X199" s="25"/>
      <c r="Y199" s="26"/>
      <c r="Z199" s="26"/>
      <c r="AA199" s="26"/>
      <c r="AB199" s="28"/>
      <c r="AC199" s="28"/>
      <c r="AD199" s="28"/>
      <c r="AE199" s="28"/>
      <c r="AF199" s="28"/>
      <c r="AG199" s="29"/>
      <c r="AH199" s="28"/>
      <c r="AI199" s="30" t="str">
        <f t="shared" si="8"/>
        <v/>
      </c>
      <c r="AJ199" s="30" t="str">
        <f t="shared" si="6"/>
        <v/>
      </c>
      <c r="AK199" s="28"/>
      <c r="AL199" s="30" t="str">
        <f>IFERROR(VLOOKUP(AJ199&amp;AK199,[2]Tabla_Controles!$B$56:$G$65,5,FALSE),"")</f>
        <v/>
      </c>
      <c r="AM199" s="31" t="str">
        <f t="shared" si="7"/>
        <v/>
      </c>
      <c r="AN199" s="86"/>
      <c r="AO199" s="89"/>
      <c r="AP199" s="90"/>
      <c r="AQ199" s="93"/>
      <c r="AR199" s="78"/>
      <c r="AS199" s="78"/>
      <c r="AT199" s="79"/>
      <c r="AU199" s="80"/>
      <c r="AV199" s="41" t="s">
        <v>182</v>
      </c>
      <c r="AW199" s="24"/>
      <c r="AX199" s="24"/>
      <c r="AY199" s="25"/>
      <c r="AZ199" s="25"/>
      <c r="BA199" s="25"/>
      <c r="BB199" s="83"/>
      <c r="BC199" s="23" t="s">
        <v>177</v>
      </c>
      <c r="BD199" s="38"/>
      <c r="BE199" s="40"/>
      <c r="BF199" s="40"/>
      <c r="BG199" s="41" t="s">
        <v>157</v>
      </c>
      <c r="BH199" s="38"/>
      <c r="BI199" s="42"/>
      <c r="BJ199" s="42"/>
      <c r="BK199" s="84"/>
      <c r="BL199" s="77"/>
      <c r="BM199" s="77"/>
    </row>
  </sheetData>
  <sheetProtection formatCells="0" formatColumns="0" formatRows="0" autoFilter="0"/>
  <autoFilter ref="A10:BM199" xr:uid="{00000000-0009-0000-0000-000001000000}">
    <filterColumn colId="23">
      <customFilters>
        <customFilter operator="notEqual" val=" "/>
      </customFilters>
    </filterColumn>
  </autoFilter>
  <dataConsolidate/>
  <mergeCells count="935">
    <mergeCell ref="I2:O3"/>
    <mergeCell ref="B7:M7"/>
    <mergeCell ref="N7:U7"/>
    <mergeCell ref="V7:AT7"/>
    <mergeCell ref="AU7:BA7"/>
    <mergeCell ref="BB7:BB10"/>
    <mergeCell ref="AW8:BA8"/>
    <mergeCell ref="G9:G10"/>
    <mergeCell ref="H9:H10"/>
    <mergeCell ref="I9:I10"/>
    <mergeCell ref="BC7:BM7"/>
    <mergeCell ref="B8:H8"/>
    <mergeCell ref="I8:J8"/>
    <mergeCell ref="K8:M8"/>
    <mergeCell ref="N8:P8"/>
    <mergeCell ref="Q8:U8"/>
    <mergeCell ref="W8:AA8"/>
    <mergeCell ref="AB8:AO8"/>
    <mergeCell ref="AP8:AT8"/>
    <mergeCell ref="BC8:BF8"/>
    <mergeCell ref="BG8:BJ8"/>
    <mergeCell ref="BK8:BM8"/>
    <mergeCell ref="A9:A10"/>
    <mergeCell ref="B9:B10"/>
    <mergeCell ref="C9:C10"/>
    <mergeCell ref="D9:D10"/>
    <mergeCell ref="E9:E10"/>
    <mergeCell ref="F9:F10"/>
    <mergeCell ref="P9:P10"/>
    <mergeCell ref="Q9:R9"/>
    <mergeCell ref="S9:S10"/>
    <mergeCell ref="T9:T10"/>
    <mergeCell ref="U9:U10"/>
    <mergeCell ref="V9:V10"/>
    <mergeCell ref="J9:J10"/>
    <mergeCell ref="K9:K10"/>
    <mergeCell ref="L9:L10"/>
    <mergeCell ref="M9:M10"/>
    <mergeCell ref="N9:N10"/>
    <mergeCell ref="O9:O10"/>
    <mergeCell ref="AX9:AX10"/>
    <mergeCell ref="AY9:AY10"/>
    <mergeCell ref="AK9:AK10"/>
    <mergeCell ref="AL9:AO9"/>
    <mergeCell ref="AP9:AP10"/>
    <mergeCell ref="AQ9:AQ10"/>
    <mergeCell ref="AR9:AR10"/>
    <mergeCell ref="AS9:AS10"/>
    <mergeCell ref="W9:W10"/>
    <mergeCell ref="X9:X10"/>
    <mergeCell ref="Y9:Y10"/>
    <mergeCell ref="Z9:Z10"/>
    <mergeCell ref="AA9:AA10"/>
    <mergeCell ref="AB9:AJ9"/>
    <mergeCell ref="BM9:BM10"/>
    <mergeCell ref="A11:A17"/>
    <mergeCell ref="B11:B17"/>
    <mergeCell ref="C11:C17"/>
    <mergeCell ref="D11:D17"/>
    <mergeCell ref="E11:E17"/>
    <mergeCell ref="F11:F17"/>
    <mergeCell ref="G11:G17"/>
    <mergeCell ref="BG9:BG10"/>
    <mergeCell ref="BH9:BH10"/>
    <mergeCell ref="BI9:BI10"/>
    <mergeCell ref="BJ9:BJ10"/>
    <mergeCell ref="BK9:BK10"/>
    <mergeCell ref="BL9:BL10"/>
    <mergeCell ref="AZ9:AZ10"/>
    <mergeCell ref="BA9:BA10"/>
    <mergeCell ref="BC9:BC10"/>
    <mergeCell ref="BD9:BD10"/>
    <mergeCell ref="BE9:BE10"/>
    <mergeCell ref="BF9:BF10"/>
    <mergeCell ref="AT9:AT10"/>
    <mergeCell ref="AU9:AU10"/>
    <mergeCell ref="AV9:AV10"/>
    <mergeCell ref="AW9:AW10"/>
    <mergeCell ref="A18:A24"/>
    <mergeCell ref="B18:B24"/>
    <mergeCell ref="C18:C24"/>
    <mergeCell ref="D18:D24"/>
    <mergeCell ref="E18:E24"/>
    <mergeCell ref="F18:F24"/>
    <mergeCell ref="G18:G24"/>
    <mergeCell ref="AS11:AS17"/>
    <mergeCell ref="AT11:AT17"/>
    <mergeCell ref="V11:V17"/>
    <mergeCell ref="AN11:AN17"/>
    <mergeCell ref="AO11:AO17"/>
    <mergeCell ref="AP11:AP17"/>
    <mergeCell ref="AQ11:AQ17"/>
    <mergeCell ref="AR11:AR17"/>
    <mergeCell ref="P11:P17"/>
    <mergeCell ref="Q11:Q17"/>
    <mergeCell ref="R11:R17"/>
    <mergeCell ref="S11:S17"/>
    <mergeCell ref="T11:T17"/>
    <mergeCell ref="U11:U17"/>
    <mergeCell ref="H11:H17"/>
    <mergeCell ref="I11:I17"/>
    <mergeCell ref="J11:J17"/>
    <mergeCell ref="T18:T24"/>
    <mergeCell ref="U18:U24"/>
    <mergeCell ref="H18:H24"/>
    <mergeCell ref="I18:I24"/>
    <mergeCell ref="J18:J24"/>
    <mergeCell ref="M18:M24"/>
    <mergeCell ref="N18:N24"/>
    <mergeCell ref="O18:O24"/>
    <mergeCell ref="BM11:BM17"/>
    <mergeCell ref="AU11:AU17"/>
    <mergeCell ref="BB11:BB17"/>
    <mergeCell ref="BK11:BK17"/>
    <mergeCell ref="BL11:BL17"/>
    <mergeCell ref="M11:M17"/>
    <mergeCell ref="N11:N17"/>
    <mergeCell ref="O11:O17"/>
    <mergeCell ref="BM18:BM24"/>
    <mergeCell ref="A25:A31"/>
    <mergeCell ref="B25:B31"/>
    <mergeCell ref="C25:C31"/>
    <mergeCell ref="D25:D31"/>
    <mergeCell ref="E25:E31"/>
    <mergeCell ref="F25:F31"/>
    <mergeCell ref="G25:G31"/>
    <mergeCell ref="AS18:AS24"/>
    <mergeCell ref="AT18:AT24"/>
    <mergeCell ref="AU18:AU24"/>
    <mergeCell ref="BB18:BB24"/>
    <mergeCell ref="BK18:BK24"/>
    <mergeCell ref="BL18:BL24"/>
    <mergeCell ref="V18:V24"/>
    <mergeCell ref="AN18:AN24"/>
    <mergeCell ref="AO18:AO24"/>
    <mergeCell ref="AP18:AP24"/>
    <mergeCell ref="AQ18:AQ24"/>
    <mergeCell ref="AR18:AR24"/>
    <mergeCell ref="P18:P24"/>
    <mergeCell ref="Q18:Q24"/>
    <mergeCell ref="R18:R24"/>
    <mergeCell ref="S18:S24"/>
    <mergeCell ref="A32:A38"/>
    <mergeCell ref="B32:B38"/>
    <mergeCell ref="C32:C38"/>
    <mergeCell ref="D32:D38"/>
    <mergeCell ref="E32:E38"/>
    <mergeCell ref="F32:F38"/>
    <mergeCell ref="G32:G38"/>
    <mergeCell ref="AS25:AS31"/>
    <mergeCell ref="AT25:AT31"/>
    <mergeCell ref="V25:V31"/>
    <mergeCell ref="AN25:AN31"/>
    <mergeCell ref="AO25:AO31"/>
    <mergeCell ref="AP25:AP31"/>
    <mergeCell ref="AQ25:AQ31"/>
    <mergeCell ref="AR25:AR31"/>
    <mergeCell ref="P25:P31"/>
    <mergeCell ref="Q25:Q31"/>
    <mergeCell ref="R25:R31"/>
    <mergeCell ref="S25:S31"/>
    <mergeCell ref="T25:T31"/>
    <mergeCell ref="U25:U31"/>
    <mergeCell ref="H25:H31"/>
    <mergeCell ref="I25:I31"/>
    <mergeCell ref="J25:J31"/>
    <mergeCell ref="T32:T38"/>
    <mergeCell ref="U32:U38"/>
    <mergeCell ref="H32:H38"/>
    <mergeCell ref="I32:I38"/>
    <mergeCell ref="J32:J38"/>
    <mergeCell ref="M32:M38"/>
    <mergeCell ref="N32:N38"/>
    <mergeCell ref="O32:O38"/>
    <mergeCell ref="BM25:BM31"/>
    <mergeCell ref="AU25:AU31"/>
    <mergeCell ref="BB25:BB31"/>
    <mergeCell ref="BK25:BK31"/>
    <mergeCell ref="BL25:BL31"/>
    <mergeCell ref="M25:M31"/>
    <mergeCell ref="N25:N31"/>
    <mergeCell ref="O25:O31"/>
    <mergeCell ref="BM32:BM38"/>
    <mergeCell ref="A39:A45"/>
    <mergeCell ref="B39:B45"/>
    <mergeCell ref="C39:C45"/>
    <mergeCell ref="D39:D45"/>
    <mergeCell ref="E39:E45"/>
    <mergeCell ref="F39:F45"/>
    <mergeCell ref="G39:G45"/>
    <mergeCell ref="AS32:AS38"/>
    <mergeCell ref="AT32:AT38"/>
    <mergeCell ref="AU32:AU38"/>
    <mergeCell ref="BB32:BB38"/>
    <mergeCell ref="BK32:BK38"/>
    <mergeCell ref="BL32:BL38"/>
    <mergeCell ref="V32:V38"/>
    <mergeCell ref="AN32:AN38"/>
    <mergeCell ref="AO32:AO38"/>
    <mergeCell ref="AP32:AP38"/>
    <mergeCell ref="AQ32:AQ38"/>
    <mergeCell ref="AR32:AR38"/>
    <mergeCell ref="P32:P38"/>
    <mergeCell ref="Q32:Q38"/>
    <mergeCell ref="R32:R38"/>
    <mergeCell ref="S32:S38"/>
    <mergeCell ref="A46:A52"/>
    <mergeCell ref="B46:B52"/>
    <mergeCell ref="C46:C52"/>
    <mergeCell ref="D46:D52"/>
    <mergeCell ref="E46:E52"/>
    <mergeCell ref="F46:F52"/>
    <mergeCell ref="G46:G52"/>
    <mergeCell ref="AS39:AS45"/>
    <mergeCell ref="AT39:AT45"/>
    <mergeCell ref="V39:V45"/>
    <mergeCell ref="AN39:AN45"/>
    <mergeCell ref="AO39:AO45"/>
    <mergeCell ref="AP39:AP45"/>
    <mergeCell ref="AQ39:AQ45"/>
    <mergeCell ref="AR39:AR45"/>
    <mergeCell ref="P39:P45"/>
    <mergeCell ref="Q39:Q45"/>
    <mergeCell ref="R39:R45"/>
    <mergeCell ref="S39:S45"/>
    <mergeCell ref="T39:T45"/>
    <mergeCell ref="U39:U45"/>
    <mergeCell ref="H39:H45"/>
    <mergeCell ref="I39:I45"/>
    <mergeCell ref="J39:J45"/>
    <mergeCell ref="T46:T52"/>
    <mergeCell ref="U46:U52"/>
    <mergeCell ref="H46:H52"/>
    <mergeCell ref="I46:I52"/>
    <mergeCell ref="J46:J52"/>
    <mergeCell ref="M46:M52"/>
    <mergeCell ref="N46:N52"/>
    <mergeCell ref="O46:O52"/>
    <mergeCell ref="BM39:BM45"/>
    <mergeCell ref="AU39:AU45"/>
    <mergeCell ref="BB39:BB45"/>
    <mergeCell ref="BK39:BK45"/>
    <mergeCell ref="BL39:BL45"/>
    <mergeCell ref="M39:M45"/>
    <mergeCell ref="N39:N45"/>
    <mergeCell ref="O39:O45"/>
    <mergeCell ref="BM46:BM52"/>
    <mergeCell ref="A53:A59"/>
    <mergeCell ref="B53:B59"/>
    <mergeCell ref="C53:C59"/>
    <mergeCell ref="D53:D59"/>
    <mergeCell ref="E53:E59"/>
    <mergeCell ref="F53:F59"/>
    <mergeCell ref="G53:G59"/>
    <mergeCell ref="AS46:AS52"/>
    <mergeCell ref="AT46:AT52"/>
    <mergeCell ref="AU46:AU52"/>
    <mergeCell ref="BB46:BB52"/>
    <mergeCell ref="BK46:BK52"/>
    <mergeCell ref="BL46:BL52"/>
    <mergeCell ref="V46:V52"/>
    <mergeCell ref="AN46:AN52"/>
    <mergeCell ref="AO46:AO52"/>
    <mergeCell ref="AP46:AP52"/>
    <mergeCell ref="AQ46:AQ52"/>
    <mergeCell ref="AR46:AR52"/>
    <mergeCell ref="P46:P52"/>
    <mergeCell ref="Q46:Q52"/>
    <mergeCell ref="R46:R52"/>
    <mergeCell ref="S46:S52"/>
    <mergeCell ref="A60:A66"/>
    <mergeCell ref="B60:B66"/>
    <mergeCell ref="C60:C66"/>
    <mergeCell ref="D60:D66"/>
    <mergeCell ref="E60:E66"/>
    <mergeCell ref="F60:F66"/>
    <mergeCell ref="G60:G66"/>
    <mergeCell ref="AS53:AS59"/>
    <mergeCell ref="AT53:AT59"/>
    <mergeCell ref="V53:V59"/>
    <mergeCell ref="AN53:AN59"/>
    <mergeCell ref="AO53:AO59"/>
    <mergeCell ref="AP53:AP59"/>
    <mergeCell ref="AQ53:AQ59"/>
    <mergeCell ref="AR53:AR59"/>
    <mergeCell ref="P53:P59"/>
    <mergeCell ref="Q53:Q59"/>
    <mergeCell ref="R53:R59"/>
    <mergeCell ref="S53:S59"/>
    <mergeCell ref="T53:T59"/>
    <mergeCell ref="U53:U59"/>
    <mergeCell ref="H53:H59"/>
    <mergeCell ref="I53:I59"/>
    <mergeCell ref="J53:J59"/>
    <mergeCell ref="T60:T66"/>
    <mergeCell ref="U60:U66"/>
    <mergeCell ref="H60:H66"/>
    <mergeCell ref="I60:I66"/>
    <mergeCell ref="J60:J66"/>
    <mergeCell ref="M60:M66"/>
    <mergeCell ref="N60:N66"/>
    <mergeCell ref="O60:O66"/>
    <mergeCell ref="BM53:BM59"/>
    <mergeCell ref="AU53:AU59"/>
    <mergeCell ref="BB53:BB59"/>
    <mergeCell ref="BK53:BK59"/>
    <mergeCell ref="BL53:BL59"/>
    <mergeCell ref="M53:M59"/>
    <mergeCell ref="N53:N59"/>
    <mergeCell ref="O53:O59"/>
    <mergeCell ref="BM60:BM66"/>
    <mergeCell ref="A67:A73"/>
    <mergeCell ref="B67:B73"/>
    <mergeCell ref="C67:C73"/>
    <mergeCell ref="D67:D73"/>
    <mergeCell ref="E67:E73"/>
    <mergeCell ref="F67:F73"/>
    <mergeCell ref="G67:G73"/>
    <mergeCell ref="AS60:AS66"/>
    <mergeCell ref="AT60:AT66"/>
    <mergeCell ref="AU60:AU66"/>
    <mergeCell ref="BB60:BB66"/>
    <mergeCell ref="BK60:BK66"/>
    <mergeCell ref="BL60:BL66"/>
    <mergeCell ref="V60:V66"/>
    <mergeCell ref="AN60:AN66"/>
    <mergeCell ref="AO60:AO66"/>
    <mergeCell ref="AP60:AP66"/>
    <mergeCell ref="AQ60:AQ66"/>
    <mergeCell ref="AR60:AR66"/>
    <mergeCell ref="P60:P66"/>
    <mergeCell ref="Q60:Q66"/>
    <mergeCell ref="R60:R66"/>
    <mergeCell ref="S60:S66"/>
    <mergeCell ref="A74:A80"/>
    <mergeCell ref="B74:B80"/>
    <mergeCell ref="C74:C80"/>
    <mergeCell ref="D74:D80"/>
    <mergeCell ref="E74:E80"/>
    <mergeCell ref="F74:F80"/>
    <mergeCell ref="G74:G80"/>
    <mergeCell ref="AS67:AS73"/>
    <mergeCell ref="AT67:AT73"/>
    <mergeCell ref="V67:V73"/>
    <mergeCell ref="AN67:AN73"/>
    <mergeCell ref="AO67:AO73"/>
    <mergeCell ref="AP67:AP73"/>
    <mergeCell ref="AQ67:AQ73"/>
    <mergeCell ref="AR67:AR73"/>
    <mergeCell ref="P67:P73"/>
    <mergeCell ref="Q67:Q73"/>
    <mergeCell ref="R67:R73"/>
    <mergeCell ref="S67:S73"/>
    <mergeCell ref="T67:T73"/>
    <mergeCell ref="U67:U73"/>
    <mergeCell ref="H67:H73"/>
    <mergeCell ref="I67:I73"/>
    <mergeCell ref="J67:J73"/>
    <mergeCell ref="T74:T80"/>
    <mergeCell ref="U74:U80"/>
    <mergeCell ref="H74:H80"/>
    <mergeCell ref="I74:I80"/>
    <mergeCell ref="J74:J80"/>
    <mergeCell ref="M74:M80"/>
    <mergeCell ref="N74:N80"/>
    <mergeCell ref="O74:O80"/>
    <mergeCell ref="BM67:BM73"/>
    <mergeCell ref="AU67:AU73"/>
    <mergeCell ref="BB67:BB73"/>
    <mergeCell ref="BK67:BK73"/>
    <mergeCell ref="BL67:BL73"/>
    <mergeCell ref="M67:M73"/>
    <mergeCell ref="N67:N73"/>
    <mergeCell ref="O67:O73"/>
    <mergeCell ref="BM74:BM80"/>
    <mergeCell ref="A81:A87"/>
    <mergeCell ref="B81:B87"/>
    <mergeCell ref="C81:C87"/>
    <mergeCell ref="D81:D87"/>
    <mergeCell ref="E81:E87"/>
    <mergeCell ref="F81:F87"/>
    <mergeCell ref="G81:G87"/>
    <mergeCell ref="AS74:AS80"/>
    <mergeCell ref="AT74:AT80"/>
    <mergeCell ref="AU74:AU80"/>
    <mergeCell ref="BB74:BB80"/>
    <mergeCell ref="BK74:BK80"/>
    <mergeCell ref="BL74:BL80"/>
    <mergeCell ref="V74:V80"/>
    <mergeCell ref="AN74:AN80"/>
    <mergeCell ref="AO74:AO80"/>
    <mergeCell ref="AP74:AP80"/>
    <mergeCell ref="AQ74:AQ80"/>
    <mergeCell ref="AR74:AR80"/>
    <mergeCell ref="P74:P80"/>
    <mergeCell ref="Q74:Q80"/>
    <mergeCell ref="R74:R80"/>
    <mergeCell ref="S74:S80"/>
    <mergeCell ref="A88:A94"/>
    <mergeCell ref="B88:B94"/>
    <mergeCell ref="C88:C94"/>
    <mergeCell ref="D88:D94"/>
    <mergeCell ref="E88:E94"/>
    <mergeCell ref="F88:F94"/>
    <mergeCell ref="G88:G94"/>
    <mergeCell ref="AS81:AS87"/>
    <mergeCell ref="AT81:AT87"/>
    <mergeCell ref="V81:V87"/>
    <mergeCell ref="AN81:AN87"/>
    <mergeCell ref="AO81:AO87"/>
    <mergeCell ref="AP81:AP87"/>
    <mergeCell ref="AQ81:AQ87"/>
    <mergeCell ref="AR81:AR87"/>
    <mergeCell ref="P81:P87"/>
    <mergeCell ref="Q81:Q87"/>
    <mergeCell ref="R81:R87"/>
    <mergeCell ref="S81:S87"/>
    <mergeCell ref="T81:T87"/>
    <mergeCell ref="U81:U87"/>
    <mergeCell ref="H81:H87"/>
    <mergeCell ref="I81:I87"/>
    <mergeCell ref="J81:J87"/>
    <mergeCell ref="T88:T94"/>
    <mergeCell ref="U88:U94"/>
    <mergeCell ref="H88:H94"/>
    <mergeCell ref="I88:I94"/>
    <mergeCell ref="J88:J94"/>
    <mergeCell ref="M88:M94"/>
    <mergeCell ref="N88:N94"/>
    <mergeCell ref="O88:O94"/>
    <mergeCell ref="BM81:BM87"/>
    <mergeCell ref="AU81:AU87"/>
    <mergeCell ref="BB81:BB87"/>
    <mergeCell ref="BK81:BK87"/>
    <mergeCell ref="BL81:BL87"/>
    <mergeCell ref="M81:M87"/>
    <mergeCell ref="N81:N87"/>
    <mergeCell ref="O81:O87"/>
    <mergeCell ref="BM88:BM94"/>
    <mergeCell ref="A95:A101"/>
    <mergeCell ref="B95:B101"/>
    <mergeCell ref="C95:C101"/>
    <mergeCell ref="D95:D101"/>
    <mergeCell ref="E95:E101"/>
    <mergeCell ref="F95:F101"/>
    <mergeCell ref="G95:G101"/>
    <mergeCell ref="AS88:AS94"/>
    <mergeCell ref="AT88:AT94"/>
    <mergeCell ref="AU88:AU94"/>
    <mergeCell ref="BB88:BB94"/>
    <mergeCell ref="BK88:BK94"/>
    <mergeCell ref="BL88:BL94"/>
    <mergeCell ref="V88:V94"/>
    <mergeCell ref="AN88:AN94"/>
    <mergeCell ref="AO88:AO94"/>
    <mergeCell ref="AP88:AP94"/>
    <mergeCell ref="AQ88:AQ94"/>
    <mergeCell ref="AR88:AR94"/>
    <mergeCell ref="P88:P94"/>
    <mergeCell ref="Q88:Q94"/>
    <mergeCell ref="R88:R94"/>
    <mergeCell ref="S88:S94"/>
    <mergeCell ref="A102:A108"/>
    <mergeCell ref="B102:B108"/>
    <mergeCell ref="C102:C108"/>
    <mergeCell ref="D102:D108"/>
    <mergeCell ref="E102:E108"/>
    <mergeCell ref="F102:F108"/>
    <mergeCell ref="G102:G108"/>
    <mergeCell ref="AS95:AS101"/>
    <mergeCell ref="AT95:AT101"/>
    <mergeCell ref="V95:V101"/>
    <mergeCell ref="AN95:AN101"/>
    <mergeCell ref="AO95:AO101"/>
    <mergeCell ref="AP95:AP101"/>
    <mergeCell ref="AQ95:AQ101"/>
    <mergeCell ref="AR95:AR101"/>
    <mergeCell ref="P95:P101"/>
    <mergeCell ref="Q95:Q101"/>
    <mergeCell ref="R95:R101"/>
    <mergeCell ref="S95:S101"/>
    <mergeCell ref="T95:T101"/>
    <mergeCell ref="U95:U101"/>
    <mergeCell ref="H95:H101"/>
    <mergeCell ref="I95:I101"/>
    <mergeCell ref="J95:J101"/>
    <mergeCell ref="T102:T108"/>
    <mergeCell ref="U102:U108"/>
    <mergeCell ref="H102:H108"/>
    <mergeCell ref="I102:I108"/>
    <mergeCell ref="J102:J108"/>
    <mergeCell ref="M102:M108"/>
    <mergeCell ref="N102:N108"/>
    <mergeCell ref="O102:O108"/>
    <mergeCell ref="BM95:BM101"/>
    <mergeCell ref="AU95:AU101"/>
    <mergeCell ref="BB95:BB101"/>
    <mergeCell ref="BK95:BK101"/>
    <mergeCell ref="BL95:BL101"/>
    <mergeCell ref="M95:M101"/>
    <mergeCell ref="N95:N101"/>
    <mergeCell ref="O95:O101"/>
    <mergeCell ref="BM102:BM108"/>
    <mergeCell ref="A109:A115"/>
    <mergeCell ref="B109:B115"/>
    <mergeCell ref="C109:C115"/>
    <mergeCell ref="D109:D115"/>
    <mergeCell ref="E109:E115"/>
    <mergeCell ref="F109:F115"/>
    <mergeCell ref="G109:G115"/>
    <mergeCell ref="AS102:AS108"/>
    <mergeCell ref="AT102:AT108"/>
    <mergeCell ref="AU102:AU108"/>
    <mergeCell ref="BB102:BB108"/>
    <mergeCell ref="BK102:BK108"/>
    <mergeCell ref="BL102:BL108"/>
    <mergeCell ref="V102:V108"/>
    <mergeCell ref="AN102:AN108"/>
    <mergeCell ref="AO102:AO108"/>
    <mergeCell ref="AP102:AP108"/>
    <mergeCell ref="AQ102:AQ108"/>
    <mergeCell ref="AR102:AR108"/>
    <mergeCell ref="P102:P108"/>
    <mergeCell ref="Q102:Q108"/>
    <mergeCell ref="R102:R108"/>
    <mergeCell ref="S102:S108"/>
    <mergeCell ref="A116:A122"/>
    <mergeCell ref="B116:B122"/>
    <mergeCell ref="C116:C122"/>
    <mergeCell ref="D116:D122"/>
    <mergeCell ref="E116:E122"/>
    <mergeCell ref="F116:F122"/>
    <mergeCell ref="G116:G122"/>
    <mergeCell ref="AS109:AS115"/>
    <mergeCell ref="AT109:AT115"/>
    <mergeCell ref="V109:V115"/>
    <mergeCell ref="AN109:AN115"/>
    <mergeCell ref="AO109:AO115"/>
    <mergeCell ref="AP109:AP115"/>
    <mergeCell ref="AQ109:AQ115"/>
    <mergeCell ref="AR109:AR115"/>
    <mergeCell ref="P109:P115"/>
    <mergeCell ref="Q109:Q115"/>
    <mergeCell ref="R109:R115"/>
    <mergeCell ref="S109:S115"/>
    <mergeCell ref="T109:T115"/>
    <mergeCell ref="U109:U115"/>
    <mergeCell ref="H109:H115"/>
    <mergeCell ref="I109:I115"/>
    <mergeCell ref="J109:J115"/>
    <mergeCell ref="T116:T122"/>
    <mergeCell ref="U116:U122"/>
    <mergeCell ref="H116:H122"/>
    <mergeCell ref="I116:I122"/>
    <mergeCell ref="J116:J122"/>
    <mergeCell ref="M116:M122"/>
    <mergeCell ref="N116:N122"/>
    <mergeCell ref="O116:O122"/>
    <mergeCell ref="BM109:BM115"/>
    <mergeCell ref="AU109:AU115"/>
    <mergeCell ref="BB109:BB115"/>
    <mergeCell ref="BK109:BK115"/>
    <mergeCell ref="BL109:BL115"/>
    <mergeCell ref="M109:M115"/>
    <mergeCell ref="N109:N115"/>
    <mergeCell ref="O109:O115"/>
    <mergeCell ref="BM116:BM122"/>
    <mergeCell ref="A123:A129"/>
    <mergeCell ref="B123:B129"/>
    <mergeCell ref="C123:C129"/>
    <mergeCell ref="D123:D129"/>
    <mergeCell ref="E123:E129"/>
    <mergeCell ref="F123:F129"/>
    <mergeCell ref="G123:G129"/>
    <mergeCell ref="AS116:AS122"/>
    <mergeCell ref="AT116:AT122"/>
    <mergeCell ref="AU116:AU122"/>
    <mergeCell ref="BB116:BB122"/>
    <mergeCell ref="BK116:BK122"/>
    <mergeCell ref="BL116:BL122"/>
    <mergeCell ref="V116:V122"/>
    <mergeCell ref="AN116:AN122"/>
    <mergeCell ref="AO116:AO122"/>
    <mergeCell ref="AP116:AP122"/>
    <mergeCell ref="AQ116:AQ122"/>
    <mergeCell ref="AR116:AR122"/>
    <mergeCell ref="P116:P122"/>
    <mergeCell ref="Q116:Q122"/>
    <mergeCell ref="R116:R122"/>
    <mergeCell ref="S116:S122"/>
    <mergeCell ref="A130:A136"/>
    <mergeCell ref="B130:B136"/>
    <mergeCell ref="C130:C136"/>
    <mergeCell ref="D130:D136"/>
    <mergeCell ref="E130:E136"/>
    <mergeCell ref="F130:F136"/>
    <mergeCell ref="G130:G136"/>
    <mergeCell ref="AS123:AS129"/>
    <mergeCell ref="AT123:AT129"/>
    <mergeCell ref="V123:V129"/>
    <mergeCell ref="AN123:AN129"/>
    <mergeCell ref="AO123:AO129"/>
    <mergeCell ref="AP123:AP129"/>
    <mergeCell ref="AQ123:AQ129"/>
    <mergeCell ref="AR123:AR129"/>
    <mergeCell ref="P123:P129"/>
    <mergeCell ref="Q123:Q129"/>
    <mergeCell ref="R123:R129"/>
    <mergeCell ref="S123:S129"/>
    <mergeCell ref="T123:T129"/>
    <mergeCell ref="U123:U129"/>
    <mergeCell ref="H123:H129"/>
    <mergeCell ref="I123:I129"/>
    <mergeCell ref="J123:J129"/>
    <mergeCell ref="T130:T136"/>
    <mergeCell ref="U130:U136"/>
    <mergeCell ref="H130:H136"/>
    <mergeCell ref="I130:I136"/>
    <mergeCell ref="J130:J136"/>
    <mergeCell ref="M130:M136"/>
    <mergeCell ref="N130:N136"/>
    <mergeCell ref="O130:O136"/>
    <mergeCell ref="BM123:BM129"/>
    <mergeCell ref="AU123:AU129"/>
    <mergeCell ref="BB123:BB129"/>
    <mergeCell ref="BK123:BK129"/>
    <mergeCell ref="BL123:BL129"/>
    <mergeCell ref="M123:M129"/>
    <mergeCell ref="N123:N129"/>
    <mergeCell ref="O123:O129"/>
    <mergeCell ref="BM130:BM136"/>
    <mergeCell ref="A137:A143"/>
    <mergeCell ref="B137:B143"/>
    <mergeCell ref="C137:C143"/>
    <mergeCell ref="D137:D143"/>
    <mergeCell ref="E137:E143"/>
    <mergeCell ref="F137:F143"/>
    <mergeCell ref="G137:G143"/>
    <mergeCell ref="AS130:AS136"/>
    <mergeCell ref="AT130:AT136"/>
    <mergeCell ref="AU130:AU136"/>
    <mergeCell ref="BB130:BB136"/>
    <mergeCell ref="BK130:BK136"/>
    <mergeCell ref="BL130:BL136"/>
    <mergeCell ref="V130:V136"/>
    <mergeCell ref="AN130:AN136"/>
    <mergeCell ref="AO130:AO136"/>
    <mergeCell ref="AP130:AP136"/>
    <mergeCell ref="AQ130:AQ136"/>
    <mergeCell ref="AR130:AR136"/>
    <mergeCell ref="P130:P136"/>
    <mergeCell ref="Q130:Q136"/>
    <mergeCell ref="R130:R136"/>
    <mergeCell ref="S130:S136"/>
    <mergeCell ref="A144:A150"/>
    <mergeCell ref="B144:B150"/>
    <mergeCell ref="C144:C150"/>
    <mergeCell ref="D144:D150"/>
    <mergeCell ref="E144:E150"/>
    <mergeCell ref="F144:F150"/>
    <mergeCell ref="G144:G150"/>
    <mergeCell ref="AS137:AS143"/>
    <mergeCell ref="AT137:AT143"/>
    <mergeCell ref="V137:V143"/>
    <mergeCell ref="AN137:AN143"/>
    <mergeCell ref="AO137:AO143"/>
    <mergeCell ref="AP137:AP143"/>
    <mergeCell ref="AQ137:AQ143"/>
    <mergeCell ref="AR137:AR143"/>
    <mergeCell ref="P137:P143"/>
    <mergeCell ref="Q137:Q143"/>
    <mergeCell ref="R137:R143"/>
    <mergeCell ref="S137:S143"/>
    <mergeCell ref="T137:T143"/>
    <mergeCell ref="U137:U143"/>
    <mergeCell ref="H137:H143"/>
    <mergeCell ref="I137:I143"/>
    <mergeCell ref="J137:J143"/>
    <mergeCell ref="T144:T150"/>
    <mergeCell ref="U144:U150"/>
    <mergeCell ref="H144:H150"/>
    <mergeCell ref="I144:I150"/>
    <mergeCell ref="J144:J150"/>
    <mergeCell ref="M144:M150"/>
    <mergeCell ref="N144:N150"/>
    <mergeCell ref="O144:O150"/>
    <mergeCell ref="BM137:BM143"/>
    <mergeCell ref="AU137:AU143"/>
    <mergeCell ref="BB137:BB143"/>
    <mergeCell ref="BK137:BK143"/>
    <mergeCell ref="BL137:BL143"/>
    <mergeCell ref="M137:M143"/>
    <mergeCell ref="N137:N143"/>
    <mergeCell ref="O137:O143"/>
    <mergeCell ref="BM144:BM150"/>
    <mergeCell ref="A151:A157"/>
    <mergeCell ref="B151:B157"/>
    <mergeCell ref="C151:C157"/>
    <mergeCell ref="D151:D157"/>
    <mergeCell ref="E151:E157"/>
    <mergeCell ref="F151:F157"/>
    <mergeCell ref="G151:G157"/>
    <mergeCell ref="AS144:AS150"/>
    <mergeCell ref="AT144:AT150"/>
    <mergeCell ref="AU144:AU150"/>
    <mergeCell ref="BB144:BB150"/>
    <mergeCell ref="BK144:BK150"/>
    <mergeCell ref="BL144:BL150"/>
    <mergeCell ref="V144:V150"/>
    <mergeCell ref="AN144:AN150"/>
    <mergeCell ref="AO144:AO150"/>
    <mergeCell ref="AP144:AP150"/>
    <mergeCell ref="AQ144:AQ150"/>
    <mergeCell ref="AR144:AR150"/>
    <mergeCell ref="P144:P150"/>
    <mergeCell ref="Q144:Q150"/>
    <mergeCell ref="R144:R150"/>
    <mergeCell ref="S144:S150"/>
    <mergeCell ref="AQ151:AQ157"/>
    <mergeCell ref="AR151:AR157"/>
    <mergeCell ref="P151:P157"/>
    <mergeCell ref="Q151:Q157"/>
    <mergeCell ref="R151:R157"/>
    <mergeCell ref="S151:S157"/>
    <mergeCell ref="T151:T157"/>
    <mergeCell ref="U151:U157"/>
    <mergeCell ref="H151:H157"/>
    <mergeCell ref="I151:I157"/>
    <mergeCell ref="J151:J157"/>
    <mergeCell ref="M151:M157"/>
    <mergeCell ref="N151:N157"/>
    <mergeCell ref="O151:O157"/>
    <mergeCell ref="N158:N164"/>
    <mergeCell ref="O158:O164"/>
    <mergeCell ref="P158:P164"/>
    <mergeCell ref="Q158:Q164"/>
    <mergeCell ref="BM151:BM157"/>
    <mergeCell ref="A158:A164"/>
    <mergeCell ref="B158:B164"/>
    <mergeCell ref="C158:C164"/>
    <mergeCell ref="D158:D164"/>
    <mergeCell ref="E158:E164"/>
    <mergeCell ref="F158:F164"/>
    <mergeCell ref="G158:G164"/>
    <mergeCell ref="H158:H164"/>
    <mergeCell ref="I158:I164"/>
    <mergeCell ref="AS151:AS157"/>
    <mergeCell ref="AT151:AT157"/>
    <mergeCell ref="AU151:AU157"/>
    <mergeCell ref="BB151:BB157"/>
    <mergeCell ref="BK151:BK157"/>
    <mergeCell ref="BL151:BL157"/>
    <mergeCell ref="V151:V157"/>
    <mergeCell ref="AN151:AN157"/>
    <mergeCell ref="AO151:AO157"/>
    <mergeCell ref="AP151:AP157"/>
    <mergeCell ref="AU158:AU164"/>
    <mergeCell ref="BB158:BB164"/>
    <mergeCell ref="BK158:BK164"/>
    <mergeCell ref="BL158:BL164"/>
    <mergeCell ref="BM158:BM164"/>
    <mergeCell ref="A165:A171"/>
    <mergeCell ref="B165:B171"/>
    <mergeCell ref="C165:C171"/>
    <mergeCell ref="D165:D171"/>
    <mergeCell ref="E165:E171"/>
    <mergeCell ref="AO158:AO164"/>
    <mergeCell ref="AP158:AP164"/>
    <mergeCell ref="AQ158:AQ164"/>
    <mergeCell ref="AR158:AR164"/>
    <mergeCell ref="AS158:AS164"/>
    <mergeCell ref="AT158:AT164"/>
    <mergeCell ref="R158:R164"/>
    <mergeCell ref="S158:S164"/>
    <mergeCell ref="T158:T164"/>
    <mergeCell ref="U158:U164"/>
    <mergeCell ref="V158:V164"/>
    <mergeCell ref="AN158:AN164"/>
    <mergeCell ref="J158:J164"/>
    <mergeCell ref="M158:M164"/>
    <mergeCell ref="P165:P171"/>
    <mergeCell ref="Q165:Q171"/>
    <mergeCell ref="R165:R171"/>
    <mergeCell ref="S165:S171"/>
    <mergeCell ref="F165:F171"/>
    <mergeCell ref="G165:G171"/>
    <mergeCell ref="H165:H171"/>
    <mergeCell ref="I165:I171"/>
    <mergeCell ref="J165:J171"/>
    <mergeCell ref="M165:M171"/>
    <mergeCell ref="BK165:BK171"/>
    <mergeCell ref="BL165:BL171"/>
    <mergeCell ref="BM165:BM171"/>
    <mergeCell ref="A172:A178"/>
    <mergeCell ref="B172:B178"/>
    <mergeCell ref="C172:C178"/>
    <mergeCell ref="D172:D178"/>
    <mergeCell ref="E172:E178"/>
    <mergeCell ref="F172:F178"/>
    <mergeCell ref="G172:G178"/>
    <mergeCell ref="AQ165:AQ171"/>
    <mergeCell ref="AR165:AR171"/>
    <mergeCell ref="AS165:AS171"/>
    <mergeCell ref="AT165:AT171"/>
    <mergeCell ref="AU165:AU171"/>
    <mergeCell ref="BB165:BB171"/>
    <mergeCell ref="T165:T171"/>
    <mergeCell ref="U165:U171"/>
    <mergeCell ref="V165:V171"/>
    <mergeCell ref="AN165:AN171"/>
    <mergeCell ref="AO165:AO171"/>
    <mergeCell ref="AP165:AP171"/>
    <mergeCell ref="N165:N171"/>
    <mergeCell ref="O165:O171"/>
    <mergeCell ref="AQ172:AQ178"/>
    <mergeCell ref="AR172:AR178"/>
    <mergeCell ref="P172:P178"/>
    <mergeCell ref="Q172:Q178"/>
    <mergeCell ref="R172:R178"/>
    <mergeCell ref="S172:S178"/>
    <mergeCell ref="T172:T178"/>
    <mergeCell ref="U172:U178"/>
    <mergeCell ref="H172:H178"/>
    <mergeCell ref="I172:I178"/>
    <mergeCell ref="J172:J178"/>
    <mergeCell ref="M172:M178"/>
    <mergeCell ref="N172:N178"/>
    <mergeCell ref="O172:O178"/>
    <mergeCell ref="N179:N185"/>
    <mergeCell ref="O179:O185"/>
    <mergeCell ref="P179:P185"/>
    <mergeCell ref="Q179:Q185"/>
    <mergeCell ref="BM172:BM178"/>
    <mergeCell ref="A179:A185"/>
    <mergeCell ref="B179:B185"/>
    <mergeCell ref="C179:C185"/>
    <mergeCell ref="D179:D185"/>
    <mergeCell ref="E179:E185"/>
    <mergeCell ref="F179:F185"/>
    <mergeCell ref="G179:G185"/>
    <mergeCell ref="H179:H185"/>
    <mergeCell ref="I179:I185"/>
    <mergeCell ref="AS172:AS178"/>
    <mergeCell ref="AT172:AT178"/>
    <mergeCell ref="AU172:AU178"/>
    <mergeCell ref="BB172:BB178"/>
    <mergeCell ref="BK172:BK178"/>
    <mergeCell ref="BL172:BL178"/>
    <mergeCell ref="V172:V178"/>
    <mergeCell ref="AN172:AN178"/>
    <mergeCell ref="AO172:AO178"/>
    <mergeCell ref="AP172:AP178"/>
    <mergeCell ref="AU179:AU185"/>
    <mergeCell ref="BB179:BB185"/>
    <mergeCell ref="BK179:BK185"/>
    <mergeCell ref="BL179:BL185"/>
    <mergeCell ref="BM179:BM185"/>
    <mergeCell ref="A186:A192"/>
    <mergeCell ref="B186:B192"/>
    <mergeCell ref="C186:C192"/>
    <mergeCell ref="D186:D192"/>
    <mergeCell ref="E186:E192"/>
    <mergeCell ref="AO179:AO185"/>
    <mergeCell ref="AP179:AP185"/>
    <mergeCell ref="AQ179:AQ185"/>
    <mergeCell ref="AR179:AR185"/>
    <mergeCell ref="AS179:AS185"/>
    <mergeCell ref="AT179:AT185"/>
    <mergeCell ref="R179:R185"/>
    <mergeCell ref="S179:S185"/>
    <mergeCell ref="T179:T185"/>
    <mergeCell ref="U179:U185"/>
    <mergeCell ref="V179:V185"/>
    <mergeCell ref="AN179:AN185"/>
    <mergeCell ref="J179:J185"/>
    <mergeCell ref="M179:M185"/>
    <mergeCell ref="P186:P192"/>
    <mergeCell ref="Q186:Q192"/>
    <mergeCell ref="R186:R192"/>
    <mergeCell ref="S186:S192"/>
    <mergeCell ref="F186:F192"/>
    <mergeCell ref="G186:G192"/>
    <mergeCell ref="H186:H192"/>
    <mergeCell ref="I186:I192"/>
    <mergeCell ref="J186:J192"/>
    <mergeCell ref="M186:M192"/>
    <mergeCell ref="BK186:BK192"/>
    <mergeCell ref="BL186:BL192"/>
    <mergeCell ref="BM186:BM192"/>
    <mergeCell ref="A193:A199"/>
    <mergeCell ref="B193:B199"/>
    <mergeCell ref="C193:C199"/>
    <mergeCell ref="D193:D199"/>
    <mergeCell ref="E193:E199"/>
    <mergeCell ref="F193:F199"/>
    <mergeCell ref="G193:G199"/>
    <mergeCell ref="AQ186:AQ192"/>
    <mergeCell ref="AR186:AR192"/>
    <mergeCell ref="AS186:AS192"/>
    <mergeCell ref="AT186:AT192"/>
    <mergeCell ref="AU186:AU192"/>
    <mergeCell ref="BB186:BB192"/>
    <mergeCell ref="T186:T192"/>
    <mergeCell ref="U186:U192"/>
    <mergeCell ref="V186:V192"/>
    <mergeCell ref="AN186:AN192"/>
    <mergeCell ref="AO186:AO192"/>
    <mergeCell ref="AP186:AP192"/>
    <mergeCell ref="N186:N192"/>
    <mergeCell ref="O186:O192"/>
    <mergeCell ref="P193:P199"/>
    <mergeCell ref="Q193:Q199"/>
    <mergeCell ref="R193:R199"/>
    <mergeCell ref="S193:S199"/>
    <mergeCell ref="T193:T199"/>
    <mergeCell ref="U193:U199"/>
    <mergeCell ref="H193:H199"/>
    <mergeCell ref="I193:I199"/>
    <mergeCell ref="J193:J199"/>
    <mergeCell ref="M193:M199"/>
    <mergeCell ref="N193:N199"/>
    <mergeCell ref="O193:O199"/>
    <mergeCell ref="BM193:BM199"/>
    <mergeCell ref="AS193:AS199"/>
    <mergeCell ref="AT193:AT199"/>
    <mergeCell ref="AU193:AU199"/>
    <mergeCell ref="BB193:BB199"/>
    <mergeCell ref="BK193:BK199"/>
    <mergeCell ref="BL193:BL199"/>
    <mergeCell ref="V193:V199"/>
    <mergeCell ref="AN193:AN199"/>
    <mergeCell ref="AO193:AO199"/>
    <mergeCell ref="AP193:AP199"/>
    <mergeCell ref="AQ193:AQ199"/>
    <mergeCell ref="AR193:AR199"/>
  </mergeCells>
  <conditionalFormatting sqref="P11 P18 P25 P32 P39 P53 P67 P81 P95 P109 P123 P130 P151 P165 P179 P193 P46 P60 P74 P88 P102 P116 P144 P137 P158 P172 P186">
    <cfRule type="cellIs" dxfId="54" priority="52" operator="equal">
      <formula>"Muy Alta"</formula>
    </cfRule>
    <cfRule type="cellIs" dxfId="53" priority="53" operator="equal">
      <formula>"Alta"</formula>
    </cfRule>
    <cfRule type="cellIs" dxfId="52" priority="54" operator="equal">
      <formula>"Media"</formula>
    </cfRule>
    <cfRule type="cellIs" dxfId="51" priority="55" operator="equal">
      <formula>"Baja"</formula>
    </cfRule>
    <cfRule type="cellIs" dxfId="50" priority="56" operator="equal">
      <formula>"Muy Baja"</formula>
    </cfRule>
  </conditionalFormatting>
  <conditionalFormatting sqref="T11 T18 T25 T53 T74 T39 T60 T81 T32 T46 T67 T88 T186 T95 T193 T102 T109 T144 T151 T172 T116 T130 T158 T179 T123 T137 T165">
    <cfRule type="cellIs" dxfId="49" priority="47" operator="equal">
      <formula>"Catastrófico"</formula>
    </cfRule>
    <cfRule type="cellIs" dxfId="48" priority="48" operator="equal">
      <formula>"Mayor"</formula>
    </cfRule>
    <cfRule type="cellIs" dxfId="47" priority="49" operator="equal">
      <formula>"Moderado"</formula>
    </cfRule>
    <cfRule type="cellIs" dxfId="46" priority="50" operator="equal">
      <formula>"Menor"</formula>
    </cfRule>
    <cfRule type="cellIs" dxfId="45" priority="51" operator="equal">
      <formula>"Leve"</formula>
    </cfRule>
  </conditionalFormatting>
  <conditionalFormatting sqref="V11 M11:N11 V18 V25 V32 V39 V53 V67 V81 V95 V109 V123 V130 V151 V165 V179 V193 V46 V60 V74 V88 V102 V116 V144 V137 V158 V172 V186 M18:N18 M25:N25 M32:N32 M39:N39 M46:N46 M53:N53 M60:N60 M67:N67 M74:N74 N81 M88:N88 M95:N95 M102:N102 M109:N109 M116:N116 M123:N123 M144:N144 M130:N130 N137 M151:N151 M158:N158 M165:N165 M172:N172 M179:N179 M186:N186 M193:N193">
    <cfRule type="cellIs" dxfId="44" priority="43" operator="equal">
      <formula>"Extremo"</formula>
    </cfRule>
    <cfRule type="cellIs" dxfId="43" priority="44" operator="equal">
      <formula>"Alto"</formula>
    </cfRule>
    <cfRule type="cellIs" dxfId="42" priority="45" operator="equal">
      <formula>"Moderado"</formula>
    </cfRule>
    <cfRule type="cellIs" dxfId="41" priority="46" operator="equal">
      <formula>"Bajo"</formula>
    </cfRule>
  </conditionalFormatting>
  <conditionalFormatting sqref="AT11 AT18 AT25 AT32 AT39 AT46 AT53 AT60 AT67 AT74 AT81 AT88 AT95 AT102 AT109 AT116 AT123 AT144 AT130 AT137 AT151 AT158 AT165 AT172 AT179 AT186 AT193">
    <cfRule type="cellIs" dxfId="40" priority="39" operator="equal">
      <formula>"Extremo"</formula>
    </cfRule>
    <cfRule type="cellIs" dxfId="39" priority="40" operator="equal">
      <formula>"Alto"</formula>
    </cfRule>
    <cfRule type="cellIs" dxfId="38" priority="41" operator="equal">
      <formula>"Moderado"</formula>
    </cfRule>
    <cfRule type="cellIs" dxfId="37" priority="42" operator="equal">
      <formula>"Bajo"</formula>
    </cfRule>
  </conditionalFormatting>
  <conditionalFormatting sqref="O11 O18 O25 O32 O39 O46 O53 O60 O67 O74 O81 O88 O95 O102 O109 O116 O123 O144 O130 O137 O151 O158 O165 O172 O179 O186 O193">
    <cfRule type="cellIs" dxfId="36" priority="34" operator="equal">
      <formula>"Muy Alta"</formula>
    </cfRule>
    <cfRule type="cellIs" dxfId="35" priority="35" operator="equal">
      <formula>"Alta"</formula>
    </cfRule>
    <cfRule type="cellIs" dxfId="34" priority="36" operator="equal">
      <formula>"Media"</formula>
    </cfRule>
    <cfRule type="cellIs" dxfId="33" priority="37" operator="equal">
      <formula>"Baja"</formula>
    </cfRule>
    <cfRule type="cellIs" dxfId="32" priority="38" operator="equal">
      <formula>"Muy Baja"</formula>
    </cfRule>
  </conditionalFormatting>
  <conditionalFormatting sqref="BH11:BH33 BD11:BD199 BH35:BH45 BH47:BH199">
    <cfRule type="containsText" dxfId="31" priority="31" stopIfTrue="1" operator="containsText" text="Finalizado">
      <formula>NOT(ISERROR(SEARCH("Finalizado",BD11)))</formula>
    </cfRule>
    <cfRule type="containsText" dxfId="30" priority="32" stopIfTrue="1" operator="containsText" text="En Curso">
      <formula>NOT(ISERROR(SEARCH("En Curso",BD11)))</formula>
    </cfRule>
    <cfRule type="containsText" dxfId="29" priority="33" stopIfTrue="1" operator="containsText" text="Sin Iniciar">
      <formula>NOT(ISERROR(SEARCH("Sin Iniciar",BD11)))</formula>
    </cfRule>
  </conditionalFormatting>
  <conditionalFormatting sqref="BK11 BK53 BK67 BK74 BK81 BK88 BK95 BK102 BK109 BK116 BK123 BK144 BK130 BK137 BK151 BK158 BK165 BK172 BK179 BK186 BK193 BK18 BK25 BK32 BK39 BK46 BK60">
    <cfRule type="containsText" dxfId="28" priority="29" stopIfTrue="1" operator="containsText" text="Sin Materialización">
      <formula>NOT(ISERROR(SEARCH("Sin Materialización",BK11)))</formula>
    </cfRule>
    <cfRule type="containsText" dxfId="27" priority="30" stopIfTrue="1" operator="containsText" text="Materializado">
      <formula>NOT(ISERROR(SEARCH("Materializado",BK11)))</formula>
    </cfRule>
  </conditionalFormatting>
  <conditionalFormatting sqref="AS11 AS18 AS25 AS32 AS39 AS46 AS53 AS60 AS67 AS74 AS81 AS88 AS95 AS102 AS109 AS116 AS123 AS144 AS130 AS137 AS151 AS158 AS165 AS172 AS179 AS186 AS193">
    <cfRule type="cellIs" dxfId="26" priority="24" operator="equal">
      <formula>"Catastrófico"</formula>
    </cfRule>
    <cfRule type="cellIs" dxfId="25" priority="25" operator="equal">
      <formula>"Mayor"</formula>
    </cfRule>
    <cfRule type="cellIs" dxfId="24" priority="26" operator="equal">
      <formula>"Moderado"</formula>
    </cfRule>
    <cfRule type="cellIs" dxfId="23" priority="27" operator="equal">
      <formula>"Menor"</formula>
    </cfRule>
    <cfRule type="cellIs" dxfId="22" priority="28" operator="equal">
      <formula>"Leve"</formula>
    </cfRule>
  </conditionalFormatting>
  <conditionalFormatting sqref="AR11 AR18 AR25 AR32 AR39 AR46 AR53 AR60 AR67 AR74 AR81 AR88 AR95 AR102 AR109 AR116 AR123 AR144 AR130 AR137 AR151 AR158 AR165 AR172 AR179 AR186 AR193">
    <cfRule type="cellIs" dxfId="21" priority="19" operator="equal">
      <formula>"Muy Alta"</formula>
    </cfRule>
    <cfRule type="cellIs" dxfId="20" priority="20" operator="equal">
      <formula>"Alta"</formula>
    </cfRule>
    <cfRule type="cellIs" dxfId="19" priority="21" operator="equal">
      <formula>"Media"</formula>
    </cfRule>
    <cfRule type="cellIs" dxfId="18" priority="22" operator="equal">
      <formula>"Baja"</formula>
    </cfRule>
    <cfRule type="cellIs" dxfId="17" priority="23" operator="equal">
      <formula>"Muy Baja"</formula>
    </cfRule>
  </conditionalFormatting>
  <conditionalFormatting sqref="R11:R199">
    <cfRule type="containsText" dxfId="16" priority="18" operator="containsText" text="NA">
      <formula>NOT(ISERROR(SEARCH("NA",R11)))</formula>
    </cfRule>
  </conditionalFormatting>
  <conditionalFormatting sqref="M81">
    <cfRule type="cellIs" dxfId="15" priority="14" operator="equal">
      <formula>"Extremo"</formula>
    </cfRule>
    <cfRule type="cellIs" dxfId="14" priority="15" operator="equal">
      <formula>"Alto"</formula>
    </cfRule>
    <cfRule type="cellIs" dxfId="13" priority="16" operator="equal">
      <formula>"Moderado"</formula>
    </cfRule>
    <cfRule type="cellIs" dxfId="12" priority="17" operator="equal">
      <formula>"Bajo"</formula>
    </cfRule>
  </conditionalFormatting>
  <conditionalFormatting sqref="M137">
    <cfRule type="cellIs" dxfId="11" priority="10" operator="equal">
      <formula>"Extremo"</formula>
    </cfRule>
    <cfRule type="cellIs" dxfId="10" priority="11" operator="equal">
      <formula>"Alto"</formula>
    </cfRule>
    <cfRule type="cellIs" dxfId="9" priority="12" operator="equal">
      <formula>"Moderado"</formula>
    </cfRule>
    <cfRule type="cellIs" dxfId="8" priority="13" operator="equal">
      <formula>"Bajo"</formula>
    </cfRule>
  </conditionalFormatting>
  <conditionalFormatting sqref="BH34">
    <cfRule type="containsText" dxfId="7" priority="7" stopIfTrue="1" operator="containsText" text="Finalizado">
      <formula>NOT(ISERROR(SEARCH("Finalizado",BH34)))</formula>
    </cfRule>
    <cfRule type="containsText" dxfId="6" priority="8" stopIfTrue="1" operator="containsText" text="En Curso">
      <formula>NOT(ISERROR(SEARCH("En Curso",BH34)))</formula>
    </cfRule>
    <cfRule type="containsText" dxfId="5" priority="9" stopIfTrue="1" operator="containsText" text="Sin Iniciar">
      <formula>NOT(ISERROR(SEARCH("Sin Iniciar",BH34)))</formula>
    </cfRule>
  </conditionalFormatting>
  <conditionalFormatting sqref="BL1:BL10 BL204:BL1048576">
    <cfRule type="containsText" dxfId="4" priority="6" operator="containsText" text="Gerencia de Sociedades Activas">
      <formula>NOT(ISERROR(SEARCH("Gerencia de Sociedades Activas",BL1)))</formula>
    </cfRule>
  </conditionalFormatting>
  <conditionalFormatting sqref="BI161:BI200">
    <cfRule type="containsText" dxfId="3" priority="5" operator="containsText" text="Gerencia de Bienes Inmuebles Rurales">
      <formula>NOT(ISERROR(SEARCH("Gerencia de Bienes Inmuebles Rurales",BI161)))</formula>
    </cfRule>
  </conditionalFormatting>
  <conditionalFormatting sqref="BH46">
    <cfRule type="containsText" dxfId="2" priority="2" stopIfTrue="1" operator="containsText" text="Finalizado">
      <formula>NOT(ISERROR(SEARCH("Finalizado",BH46)))</formula>
    </cfRule>
    <cfRule type="containsText" dxfId="1" priority="3" stopIfTrue="1" operator="containsText" text="En Curso">
      <formula>NOT(ISERROR(SEARCH("En Curso",BH46)))</formula>
    </cfRule>
    <cfRule type="containsText" dxfId="0" priority="4" stopIfTrue="1" operator="containsText" text="Sin Iniciar">
      <formula>NOT(ISERROR(SEARCH("Sin Iniciar",BH46)))</formula>
    </cfRule>
  </conditionalFormatting>
  <dataValidations count="11">
    <dataValidation type="list" allowBlank="1" showInputMessage="1" showErrorMessage="1" error="Recuerde que las acciones se generan bajo la medida de mitigar el riesgo" sqref="BD27" xr:uid="{3047519D-1A7F-4727-AF1F-77C11A18292C}">
      <formula1>"Sin Iniciar,En Curso,Finalizado"</formula1>
    </dataValidation>
    <dataValidation type="list" allowBlank="1" showInputMessage="1" showErrorMessage="1" sqref="C11 C102:C199 C18:C95" xr:uid="{DB463027-FB21-4B0B-B124-0AA12287A43D}">
      <formula1>"Corrupción"</formula1>
    </dataValidation>
    <dataValidation allowBlank="1" showInputMessage="1" showErrorMessage="1" error="Recuerde que las acciones se generan bajo la medida de mitigar el riesgo" sqref="AW70:BA199 BB11:BB199 AW11:BA59 AW64:BA67 BI20:BJ20 BI40:BJ40 BI32:BJ32 BI16 BI146 BE134:BF199 BI74:BJ74 BI81 BF82 BE11:BF59 BF86:BF101 BE103:BF132 BI54 BI46:BJ46 BI11 BJ145:BJ146 BI17:BJ17 BF63:BF80 BE63:BE101" xr:uid="{AE9F772D-FD3D-462C-A215-1E493F2870D2}"/>
    <dataValidation type="list" allowBlank="1" showInputMessage="1" showErrorMessage="1" sqref="BD11:BD199 BH11:BH199" xr:uid="{AE7D92CF-F373-4E6D-A3F8-A7A9B49C9DA0}">
      <formula1>"Sin Iniciar,En curso,Finalizado"</formula1>
    </dataValidation>
    <dataValidation type="list" allowBlank="1" showInputMessage="1" showErrorMessage="1" sqref="BD11:BD199 BH11:BH199" xr:uid="{6E9AF492-EE79-4594-8D28-C92B9FF4C8C1}">
      <formula1>"Sin Iniciar,En Curso,Finalizado"</formula1>
    </dataValidation>
    <dataValidation type="list" allowBlank="1" showInputMessage="1" showErrorMessage="1" sqref="AU11:AU199" xr:uid="{1092CA59-E860-429B-B37C-E72A8EB409B1}">
      <formula1>"Evitar,Reducir (Compartir),Reducir (Mitigar)"</formula1>
    </dataValidation>
    <dataValidation type="list" allowBlank="1" showInputMessage="1" showErrorMessage="1" sqref="AG11:AG199" xr:uid="{90A42081-F981-4B1A-883C-381AA9749970}">
      <formula1>"Oportuna,Inoportuna"</formula1>
    </dataValidation>
    <dataValidation type="list" allowBlank="1" showInputMessage="1" showErrorMessage="1" sqref="F11:F199" xr:uid="{72AEBF10-D2A1-45A6-9D41-9EADAD07AE9E}">
      <formula1>INDIRECT($E11)</formula1>
    </dataValidation>
    <dataValidation type="list" allowBlank="1" showInputMessage="1" showErrorMessage="1" sqref="AP11:AP199" xr:uid="{2CB8C219-FE91-4D33-AB98-A7263C285201}">
      <formula1>"Directamente,No disminuye"</formula1>
    </dataValidation>
    <dataValidation type="list" allowBlank="1" showInputMessage="1" showErrorMessage="1" error="Recuerde que las acciones se generan bajo la medida de mitigar el riesgo" sqref="BH11:BH199 BD11:BD26 BD28:BD199" xr:uid="{472D1216-AFF9-4E90-BA24-A399363726B3}">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99" xr:uid="{C51B1EEC-8F9D-4EE2-A352-6964C58905E6}">
      <formula1>"Sin Materialización,Materializado"</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Corrupción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2022-06-20T15:40:24Z</dcterms:created>
  <dcterms:modified xsi:type="dcterms:W3CDTF">2022-07-11T15:18:30Z</dcterms:modified>
</cp:coreProperties>
</file>