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tables/table16.xml" ContentType="application/vnd.openxmlformats-officedocument.spreadsheetml.table+xml"/>
  <Override PartName="/xl/drawings/drawing5.xml" ContentType="application/vnd.openxmlformats-officedocument.drawing+xml"/>
  <Override PartName="/xl/tables/table17.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tables/table18.xml" ContentType="application/vnd.openxmlformats-officedocument.spreadsheetml.table+xml"/>
  <Override PartName="/xl/tables/table19.xml" ContentType="application/vnd.openxmlformats-officedocument.spreadsheetml.table+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hidePivotFieldList="1" defaultThemeVersion="124226"/>
  <mc:AlternateContent xmlns:mc="http://schemas.openxmlformats.org/markup-compatibility/2006">
    <mc:Choice Requires="x15">
      <x15ac:absPath xmlns:x15ac="http://schemas.microsoft.com/office/spreadsheetml/2010/11/ac" url="\\fileserver.saesas.gov.co\publica\1 - Oficina Asesora de Planeaciòn\"/>
    </mc:Choice>
  </mc:AlternateContent>
  <xr:revisionPtr revIDLastSave="0" documentId="8_{3207B1FB-852E-4117-B421-BEA8EE3D028C}" xr6:coauthVersionLast="47" xr6:coauthVersionMax="47" xr10:uidLastSave="{00000000-0000-0000-0000-000000000000}"/>
  <bookViews>
    <workbookView xWindow="-120" yWindow="-120" windowWidth="20730" windowHeight="9000" tabRatio="882" xr2:uid="{00000000-000D-0000-FFFF-FFFF00000000}"/>
  </bookViews>
  <sheets>
    <sheet name="Mapa_Riesgos" sheetId="1" r:id="rId1"/>
    <sheet name="Datos_Basicos" sheetId="23" state="hidden" r:id="rId2"/>
    <sheet name="Tipologia_Riesgos" sheetId="21" state="hidden" r:id="rId3"/>
    <sheet name="Tabla_Probabilidad" sheetId="12" state="hidden" r:id="rId4"/>
    <sheet name="Tabla Impacto" sheetId="13" state="hidden" r:id="rId5"/>
    <sheet name="Tabla_Controles" sheetId="15" state="hidden" r:id="rId6"/>
    <sheet name="Impacto_Riesgos" sheetId="22" state="hidden" r:id="rId7"/>
    <sheet name="Mapa_Calor" sheetId="18" state="hidden" r:id="rId8"/>
    <sheet name="Hoja1" sheetId="11" state="hidden" r:id="rId9"/>
  </sheets>
  <externalReferences>
    <externalReference r:id="rId10"/>
    <externalReference r:id="rId11"/>
    <externalReference r:id="rId12"/>
    <externalReference r:id="rId13"/>
  </externalReferences>
  <definedNames>
    <definedName name="_xlnm._FilterDatabase" localSheetId="6" hidden="1">Impacto_Riesgos!$B$9:$Y$138</definedName>
    <definedName name="_xlnm._FilterDatabase" localSheetId="0" hidden="1">Mapa_Riesgos!$A$10:$BM$185</definedName>
    <definedName name="Clasi_Impacto">[1]Tablas!$A$5:$A$7</definedName>
    <definedName name="Contratos">'Tabla Impacto'!#REF!</definedName>
    <definedName name="Corrupción_Responsable">Tabla_Controles!$H$10:$H$11</definedName>
    <definedName name="Impacto">[1]Tablas!$A$1:$A$2</definedName>
    <definedName name="Impacto_Ambientales">'Tabla Impacto'!#REF!</definedName>
    <definedName name="Impacto_Continuidad_Negocio">'Tabla Impacto'!#REF!</definedName>
    <definedName name="Impacto_Contratación">'Tabla Impacto'!#REF!</definedName>
    <definedName name="Impacto_Corrupción">Table23[]</definedName>
    <definedName name="Impacto_Gestión">'Tabla Impacto'!#REF!</definedName>
    <definedName name="Impacto_Proyectos">'Tabla Impacto'!#REF!</definedName>
    <definedName name="Impacto_Seguridad_Información">'Tabla Impacto'!#REF!</definedName>
    <definedName name="Impacto_Seguridad_Salud_Trabajo">'Tabla Impacto'!#REF!</definedName>
    <definedName name="Nuevo">[2]!Pro[Procesos]</definedName>
    <definedName name="Probabilidad">[3]!Proba[Descriptor]</definedName>
    <definedName name="Probabilidad_Ambientales">Tabla_Probabilidad!#REF!</definedName>
    <definedName name="Probabilidad_Continuidad_Negocio">Tabla_Probabilidad!#REF!</definedName>
    <definedName name="Probabilidad_Contratación">Tabla_Probabilidad!#REF!</definedName>
    <definedName name="Probabilidad_Corrupción">Tabla_Probabilidad!$C$20:$N$20</definedName>
    <definedName name="Probabilidad_Gestión">Tabla_Probabilidad!#REF!</definedName>
    <definedName name="Probabilidad_Proyectos">Tabla_Probabilidad!#REF!</definedName>
    <definedName name="Probabilidad_Seguridad_Información">Tabla_Probabilidad!#REF!</definedName>
    <definedName name="Probabilidad_Seguridad_Salud_Trabajo">Tabla_Probabilidad!#REF!</definedName>
    <definedName name="Procesos">[3]!Pro[Procesos]</definedName>
    <definedName name="Proyectos">'Tabla Impacto'!#REF!</definedName>
    <definedName name="Riesgos">[3]!Tipo_Riesgo[Tipo de Riesgos]</definedName>
    <definedName name="Riesgos_Ambientales">'Tabla Impacto'!#REF!</definedName>
    <definedName name="Riesgos_Continuidad_Negocio">'Tabla Impacto'!#REF!</definedName>
    <definedName name="Riesgos_Corrupción__LAFT">'Tabla Impacto'!#REF!</definedName>
    <definedName name="Riesgos_Gestión">'Tabla Impacto'!#REF!</definedName>
    <definedName name="Riesgos_SDI">'Tabla Impacto'!#REF!</definedName>
    <definedName name="Riesgos_SST">'Tabla Impacto'!#REF!</definedName>
    <definedName name="Tip.Ctrl">[1]Tablas!$A$27:$A$29</definedName>
    <definedName name="Tipo">[3]!Tipo_Riesgo[Tipo de Riesgos]</definedName>
    <definedName name="Tipologia_Riesgos" localSheetId="1">[4]Tipologia_Riesgos!$B$40:$B$46</definedName>
    <definedName name="Tipologia_Riesgos">Tipologia_Riesgos!#REF!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29" i="1" l="1"/>
  <c r="AJ30" i="1"/>
  <c r="AJ31" i="1"/>
  <c r="AJ50" i="1"/>
  <c r="AJ51" i="1"/>
  <c r="AJ52" i="1"/>
  <c r="AJ57" i="1"/>
  <c r="AJ58" i="1"/>
  <c r="AJ59" i="1"/>
  <c r="AJ72" i="1"/>
  <c r="AJ73" i="1"/>
  <c r="AJ77" i="1"/>
  <c r="AJ78" i="1"/>
  <c r="AJ79" i="1"/>
  <c r="AJ80" i="1"/>
  <c r="AJ83" i="1"/>
  <c r="AJ84" i="1"/>
  <c r="AJ85" i="1"/>
  <c r="AJ86" i="1"/>
  <c r="AJ87" i="1"/>
  <c r="AJ94" i="1"/>
  <c r="AJ97" i="1"/>
  <c r="AJ98" i="1"/>
  <c r="AJ99" i="1"/>
  <c r="AJ100" i="1"/>
  <c r="AJ101" i="1"/>
  <c r="AJ108" i="1"/>
  <c r="AJ115" i="1"/>
  <c r="AJ133" i="1"/>
  <c r="AJ134" i="1"/>
  <c r="AJ135" i="1"/>
  <c r="AJ136" i="1"/>
  <c r="AJ121" i="1"/>
  <c r="AJ122" i="1"/>
  <c r="AJ124" i="1"/>
  <c r="AJ125" i="1"/>
  <c r="AJ126" i="1"/>
  <c r="AJ127" i="1"/>
  <c r="AJ128" i="1"/>
  <c r="AJ129" i="1"/>
  <c r="AJ137" i="1"/>
  <c r="AJ138" i="1"/>
  <c r="AJ139" i="1"/>
  <c r="AJ140" i="1"/>
  <c r="AJ141" i="1"/>
  <c r="AJ142" i="1"/>
  <c r="AJ143" i="1"/>
  <c r="AJ144" i="1"/>
  <c r="AJ145" i="1"/>
  <c r="AJ146" i="1"/>
  <c r="AJ147" i="1"/>
  <c r="AJ148" i="1"/>
  <c r="AJ149" i="1"/>
  <c r="AJ150" i="1"/>
  <c r="AJ151" i="1"/>
  <c r="AJ152" i="1"/>
  <c r="AJ153" i="1"/>
  <c r="AJ154" i="1"/>
  <c r="AJ155" i="1"/>
  <c r="AJ156" i="1"/>
  <c r="AJ157" i="1"/>
  <c r="AJ158" i="1"/>
  <c r="AJ159" i="1"/>
  <c r="AJ160" i="1"/>
  <c r="AJ161" i="1"/>
  <c r="AJ162" i="1"/>
  <c r="AJ163" i="1"/>
  <c r="AJ164" i="1"/>
  <c r="AJ165" i="1"/>
  <c r="AJ166" i="1"/>
  <c r="AJ167" i="1"/>
  <c r="AJ168" i="1"/>
  <c r="AJ169" i="1"/>
  <c r="AJ170" i="1"/>
  <c r="AJ171" i="1"/>
  <c r="AJ172" i="1"/>
  <c r="AJ173" i="1"/>
  <c r="AJ174" i="1"/>
  <c r="AJ175" i="1"/>
  <c r="AJ176" i="1"/>
  <c r="AJ177" i="1"/>
  <c r="AJ178" i="1"/>
  <c r="AJ179" i="1"/>
  <c r="AJ180" i="1"/>
  <c r="AJ181" i="1"/>
  <c r="AJ182" i="1"/>
  <c r="AJ183" i="1"/>
  <c r="AJ184" i="1"/>
  <c r="AJ185" i="1"/>
  <c r="AI16" i="1"/>
  <c r="AJ16" i="1" s="1"/>
  <c r="AI17" i="1"/>
  <c r="AJ17" i="1" s="1"/>
  <c r="AI18" i="1"/>
  <c r="AJ18" i="1" s="1"/>
  <c r="AI19" i="1"/>
  <c r="AJ19" i="1" s="1"/>
  <c r="AI20" i="1"/>
  <c r="AJ20" i="1" s="1"/>
  <c r="AI21" i="1"/>
  <c r="AJ21" i="1" s="1"/>
  <c r="AI22" i="1"/>
  <c r="AJ22" i="1" s="1"/>
  <c r="AI23" i="1"/>
  <c r="AJ23" i="1" s="1"/>
  <c r="AI24" i="1"/>
  <c r="AJ24" i="1" s="1"/>
  <c r="AI25" i="1"/>
  <c r="AJ25" i="1" s="1"/>
  <c r="AI26" i="1"/>
  <c r="AJ26" i="1" s="1"/>
  <c r="AI27" i="1"/>
  <c r="AJ27" i="1" s="1"/>
  <c r="AI28" i="1"/>
  <c r="AJ28" i="1" s="1"/>
  <c r="AI29" i="1"/>
  <c r="AI30" i="1"/>
  <c r="AI31" i="1"/>
  <c r="AI32" i="1"/>
  <c r="AJ32" i="1" s="1"/>
  <c r="AI33" i="1"/>
  <c r="AJ33" i="1" s="1"/>
  <c r="AI34" i="1"/>
  <c r="AJ34" i="1" s="1"/>
  <c r="AI35" i="1"/>
  <c r="AJ35" i="1" s="1"/>
  <c r="AI36" i="1"/>
  <c r="AJ36" i="1" s="1"/>
  <c r="AI37" i="1"/>
  <c r="AJ37" i="1" s="1"/>
  <c r="AI38" i="1"/>
  <c r="AJ38" i="1" s="1"/>
  <c r="AI39" i="1"/>
  <c r="AJ39" i="1" s="1"/>
  <c r="AI40" i="1"/>
  <c r="AJ40" i="1" s="1"/>
  <c r="AI41" i="1"/>
  <c r="AJ41" i="1" s="1"/>
  <c r="AI42" i="1"/>
  <c r="AJ42" i="1" s="1"/>
  <c r="AI43" i="1"/>
  <c r="AJ43" i="1" s="1"/>
  <c r="AI44" i="1"/>
  <c r="AJ44" i="1" s="1"/>
  <c r="AI45" i="1"/>
  <c r="AJ45" i="1" s="1"/>
  <c r="AI46" i="1"/>
  <c r="AJ46" i="1" s="1"/>
  <c r="AI47" i="1"/>
  <c r="AJ47" i="1" s="1"/>
  <c r="AI48" i="1"/>
  <c r="AJ48" i="1" s="1"/>
  <c r="AI49" i="1"/>
  <c r="AJ49" i="1" s="1"/>
  <c r="AI50" i="1"/>
  <c r="AI51" i="1"/>
  <c r="AI52" i="1"/>
  <c r="AI53" i="1"/>
  <c r="AJ53" i="1" s="1"/>
  <c r="AI54" i="1"/>
  <c r="AJ54" i="1" s="1"/>
  <c r="AI55" i="1"/>
  <c r="AJ55" i="1" s="1"/>
  <c r="AI56" i="1"/>
  <c r="AJ56" i="1" s="1"/>
  <c r="AI57" i="1"/>
  <c r="AI58" i="1"/>
  <c r="AI59" i="1"/>
  <c r="AI60" i="1"/>
  <c r="AJ60" i="1" s="1"/>
  <c r="AI61" i="1"/>
  <c r="AJ61" i="1" s="1"/>
  <c r="AI62" i="1"/>
  <c r="AJ62" i="1" s="1"/>
  <c r="AI63" i="1"/>
  <c r="AJ63" i="1" s="1"/>
  <c r="AI64" i="1"/>
  <c r="AJ64" i="1" s="1"/>
  <c r="AI65" i="1"/>
  <c r="AJ65" i="1" s="1"/>
  <c r="AI66" i="1"/>
  <c r="AJ66" i="1" s="1"/>
  <c r="AI67" i="1"/>
  <c r="AJ67" i="1" s="1"/>
  <c r="AI68" i="1"/>
  <c r="AJ68" i="1" s="1"/>
  <c r="AI69" i="1"/>
  <c r="AJ69" i="1" s="1"/>
  <c r="AI70" i="1"/>
  <c r="AJ70" i="1" s="1"/>
  <c r="AI71" i="1"/>
  <c r="AJ71" i="1" s="1"/>
  <c r="AI72" i="1"/>
  <c r="AI73" i="1"/>
  <c r="AI74" i="1"/>
  <c r="AJ74" i="1" s="1"/>
  <c r="AI75" i="1"/>
  <c r="AJ75" i="1" s="1"/>
  <c r="AI76" i="1"/>
  <c r="AJ76" i="1" s="1"/>
  <c r="AI77" i="1"/>
  <c r="AI78" i="1"/>
  <c r="AI79" i="1"/>
  <c r="AI80" i="1"/>
  <c r="AI81" i="1"/>
  <c r="AJ81" i="1" s="1"/>
  <c r="AI82" i="1"/>
  <c r="AJ82" i="1" s="1"/>
  <c r="AI83" i="1"/>
  <c r="AI84" i="1"/>
  <c r="AI85" i="1"/>
  <c r="AI86" i="1"/>
  <c r="AI87" i="1"/>
  <c r="AI88" i="1"/>
  <c r="AJ88" i="1" s="1"/>
  <c r="AI89" i="1"/>
  <c r="AJ89" i="1" s="1"/>
  <c r="AI90" i="1"/>
  <c r="AJ90" i="1" s="1"/>
  <c r="AI91" i="1"/>
  <c r="AJ91" i="1" s="1"/>
  <c r="AI92" i="1"/>
  <c r="AJ92" i="1" s="1"/>
  <c r="AI93" i="1"/>
  <c r="AJ93" i="1" s="1"/>
  <c r="AI94" i="1"/>
  <c r="AI95" i="1"/>
  <c r="AJ95" i="1" s="1"/>
  <c r="AI96" i="1"/>
  <c r="AJ96" i="1" s="1"/>
  <c r="AI97" i="1"/>
  <c r="AI98" i="1"/>
  <c r="AI99" i="1"/>
  <c r="AI100" i="1"/>
  <c r="AI101" i="1"/>
  <c r="AI102" i="1"/>
  <c r="AJ102" i="1" s="1"/>
  <c r="AI103" i="1"/>
  <c r="AJ103" i="1" s="1"/>
  <c r="AI104" i="1"/>
  <c r="AJ104" i="1" s="1"/>
  <c r="AI105" i="1"/>
  <c r="AJ105" i="1" s="1"/>
  <c r="AI106" i="1"/>
  <c r="AJ106" i="1" s="1"/>
  <c r="AI107" i="1"/>
  <c r="AJ107" i="1" s="1"/>
  <c r="AI108" i="1"/>
  <c r="AI109" i="1"/>
  <c r="AJ109" i="1" s="1"/>
  <c r="AI110" i="1"/>
  <c r="AJ110" i="1" s="1"/>
  <c r="AI111" i="1"/>
  <c r="AJ111" i="1" s="1"/>
  <c r="AI112" i="1"/>
  <c r="AJ112" i="1" s="1"/>
  <c r="AI113" i="1"/>
  <c r="AJ113" i="1" s="1"/>
  <c r="AI114" i="1"/>
  <c r="AJ114" i="1" s="1"/>
  <c r="AI115" i="1"/>
  <c r="AI130" i="1"/>
  <c r="AJ130" i="1" s="1"/>
  <c r="AI131" i="1"/>
  <c r="AJ131" i="1" s="1"/>
  <c r="AI132" i="1"/>
  <c r="AJ132" i="1" s="1"/>
  <c r="AI133" i="1"/>
  <c r="AI134" i="1"/>
  <c r="AI135" i="1"/>
  <c r="AI136" i="1"/>
  <c r="AI116" i="1"/>
  <c r="AJ116" i="1" s="1"/>
  <c r="AI117" i="1"/>
  <c r="AJ117" i="1" s="1"/>
  <c r="AI118" i="1"/>
  <c r="AJ118" i="1" s="1"/>
  <c r="AI119" i="1"/>
  <c r="AJ119" i="1" s="1"/>
  <c r="AI120" i="1"/>
  <c r="AJ120" i="1" s="1"/>
  <c r="AI121" i="1"/>
  <c r="AI122" i="1"/>
  <c r="AI123" i="1"/>
  <c r="AJ123" i="1" s="1"/>
  <c r="AI124" i="1"/>
  <c r="AI125" i="1"/>
  <c r="AI126" i="1"/>
  <c r="AI127" i="1"/>
  <c r="AI128" i="1"/>
  <c r="AI129" i="1"/>
  <c r="AI137" i="1"/>
  <c r="AI138" i="1"/>
  <c r="AI139" i="1"/>
  <c r="AI140" i="1"/>
  <c r="AI141" i="1"/>
  <c r="AI142" i="1"/>
  <c r="AI143" i="1"/>
  <c r="AI144" i="1"/>
  <c r="AI145" i="1"/>
  <c r="AI146" i="1"/>
  <c r="AI147" i="1"/>
  <c r="AI148" i="1"/>
  <c r="AI149" i="1"/>
  <c r="AI150" i="1"/>
  <c r="AI151" i="1"/>
  <c r="AI152" i="1"/>
  <c r="AI153" i="1"/>
  <c r="AI154" i="1"/>
  <c r="AI155" i="1"/>
  <c r="AI156" i="1"/>
  <c r="AI157" i="1"/>
  <c r="AI158" i="1"/>
  <c r="AI159" i="1"/>
  <c r="AI160" i="1"/>
  <c r="AI161" i="1"/>
  <c r="AI162" i="1"/>
  <c r="AI163" i="1"/>
  <c r="AI164" i="1"/>
  <c r="AI165" i="1"/>
  <c r="AI166" i="1"/>
  <c r="AI167" i="1"/>
  <c r="AI168" i="1"/>
  <c r="AI169" i="1"/>
  <c r="AI170" i="1"/>
  <c r="AI171" i="1"/>
  <c r="AI172" i="1"/>
  <c r="AI173" i="1"/>
  <c r="AI174" i="1"/>
  <c r="AI175" i="1"/>
  <c r="AI176" i="1"/>
  <c r="AI177" i="1"/>
  <c r="AI178" i="1"/>
  <c r="AI179" i="1"/>
  <c r="AI180" i="1"/>
  <c r="AI181" i="1"/>
  <c r="AI182" i="1"/>
  <c r="AI183" i="1"/>
  <c r="AI184" i="1"/>
  <c r="AI185" i="1"/>
  <c r="AI12" i="1"/>
  <c r="AJ12" i="1" s="1"/>
  <c r="AI13" i="1"/>
  <c r="AJ13" i="1" s="1"/>
  <c r="AI14" i="1"/>
  <c r="AJ14" i="1" s="1"/>
  <c r="AI15" i="1"/>
  <c r="AJ15" i="1" s="1"/>
  <c r="AI11" i="1"/>
  <c r="A11" i="1" l="1"/>
  <c r="O95" i="1"/>
  <c r="O102" i="1"/>
  <c r="O109" i="1"/>
  <c r="O130" i="1"/>
  <c r="O116" i="1"/>
  <c r="O123" i="1"/>
  <c r="O18" i="1"/>
  <c r="O25" i="1"/>
  <c r="O32" i="1"/>
  <c r="O39" i="1"/>
  <c r="O46" i="1"/>
  <c r="O53" i="1"/>
  <c r="O60" i="1"/>
  <c r="O67" i="1"/>
  <c r="O74" i="1"/>
  <c r="O81" i="1"/>
  <c r="O88" i="1"/>
  <c r="O11" i="1"/>
  <c r="W10" i="22"/>
  <c r="W11" i="22"/>
  <c r="W12" i="22"/>
  <c r="W13" i="22"/>
  <c r="W14" i="22"/>
  <c r="W15" i="22"/>
  <c r="W16" i="22"/>
  <c r="W17" i="22"/>
  <c r="W18" i="22"/>
  <c r="W19" i="22"/>
  <c r="W20" i="22"/>
  <c r="W21" i="22"/>
  <c r="W22" i="22"/>
  <c r="W23" i="22"/>
  <c r="W24" i="22"/>
  <c r="W25" i="22"/>
  <c r="W26" i="22"/>
  <c r="W27" i="22"/>
  <c r="W28" i="22"/>
  <c r="W29" i="22"/>
  <c r="W30" i="22"/>
  <c r="W31" i="22"/>
  <c r="W32" i="22"/>
  <c r="W33" i="22"/>
  <c r="W34" i="22"/>
  <c r="W35" i="22"/>
  <c r="W36" i="22"/>
  <c r="W37" i="22"/>
  <c r="W38" i="22"/>
  <c r="W39" i="22"/>
  <c r="W40" i="22"/>
  <c r="W41" i="22"/>
  <c r="W42" i="22"/>
  <c r="W43" i="22"/>
  <c r="W44" i="22"/>
  <c r="W45" i="22"/>
  <c r="W46" i="22"/>
  <c r="W47" i="22"/>
  <c r="W48" i="22"/>
  <c r="W49" i="22"/>
  <c r="W50" i="22"/>
  <c r="W51" i="22"/>
  <c r="W52" i="22"/>
  <c r="W53" i="22"/>
  <c r="W54" i="22"/>
  <c r="W55" i="22"/>
  <c r="W56" i="22"/>
  <c r="W57" i="22"/>
  <c r="W58" i="22"/>
  <c r="W59" i="22"/>
  <c r="W60" i="22"/>
  <c r="W61" i="22"/>
  <c r="W62" i="22"/>
  <c r="W63" i="22"/>
  <c r="W64" i="22"/>
  <c r="W65" i="22"/>
  <c r="W66" i="22"/>
  <c r="W67" i="22"/>
  <c r="W68" i="22"/>
  <c r="W69" i="22"/>
  <c r="W70" i="22"/>
  <c r="W71" i="22"/>
  <c r="W72" i="22"/>
  <c r="W73" i="22"/>
  <c r="W74" i="22"/>
  <c r="W75" i="22"/>
  <c r="W76" i="22"/>
  <c r="W77" i="22"/>
  <c r="W78" i="22"/>
  <c r="W79" i="22"/>
  <c r="W80" i="22"/>
  <c r="W81" i="22"/>
  <c r="W82" i="22"/>
  <c r="W83" i="22"/>
  <c r="W84" i="22"/>
  <c r="W85" i="22"/>
  <c r="W86" i="22"/>
  <c r="W87" i="22"/>
  <c r="W88" i="22"/>
  <c r="W89" i="22"/>
  <c r="W90" i="22"/>
  <c r="W91" i="22"/>
  <c r="W92" i="22"/>
  <c r="W93" i="22"/>
  <c r="W94" i="22"/>
  <c r="W95" i="22"/>
  <c r="W96" i="22"/>
  <c r="W97" i="22"/>
  <c r="W98" i="22"/>
  <c r="W99" i="22"/>
  <c r="W100" i="22"/>
  <c r="W101" i="22"/>
  <c r="W102" i="22"/>
  <c r="W103" i="22"/>
  <c r="W104" i="22"/>
  <c r="W105" i="22"/>
  <c r="W106" i="22"/>
  <c r="W107" i="22"/>
  <c r="W108" i="22"/>
  <c r="W109" i="22"/>
  <c r="W110" i="22"/>
  <c r="W111" i="22"/>
  <c r="W112" i="22"/>
  <c r="W113" i="22"/>
  <c r="W114" i="22"/>
  <c r="W115" i="22"/>
  <c r="W116" i="22"/>
  <c r="W117" i="22"/>
  <c r="W118" i="22"/>
  <c r="W119" i="22"/>
  <c r="W120" i="22"/>
  <c r="W121" i="22"/>
  <c r="W122" i="22"/>
  <c r="W123" i="22"/>
  <c r="W124" i="22"/>
  <c r="W125" i="22"/>
  <c r="W126" i="22"/>
  <c r="W127" i="22"/>
  <c r="W128" i="22"/>
  <c r="W129" i="22"/>
  <c r="W130" i="22"/>
  <c r="W131" i="22"/>
  <c r="W132" i="22"/>
  <c r="W133" i="22"/>
  <c r="W134" i="22"/>
  <c r="W135" i="22"/>
  <c r="W136" i="22"/>
  <c r="W137" i="22"/>
  <c r="W138" i="22"/>
  <c r="AJ11" i="1" l="1"/>
  <c r="T74" i="1"/>
  <c r="U74" i="1" s="1"/>
  <c r="T81" i="1"/>
  <c r="U81" i="1" s="1"/>
  <c r="T88" i="1"/>
  <c r="U88" i="1" s="1"/>
  <c r="T95" i="1"/>
  <c r="U95" i="1" s="1"/>
  <c r="T102" i="1"/>
  <c r="U102" i="1" s="1"/>
  <c r="T109" i="1"/>
  <c r="U109" i="1" s="1"/>
  <c r="T130" i="1"/>
  <c r="U130" i="1" s="1"/>
  <c r="T116" i="1"/>
  <c r="U116" i="1" s="1"/>
  <c r="T123" i="1"/>
  <c r="U123" i="1" s="1"/>
  <c r="AS144" i="1"/>
  <c r="AS172" i="1"/>
  <c r="T18" i="1"/>
  <c r="AS18" i="1" s="1"/>
  <c r="T25" i="1"/>
  <c r="U25" i="1" s="1"/>
  <c r="T32" i="1"/>
  <c r="U32" i="1" s="1"/>
  <c r="T39" i="1"/>
  <c r="U39" i="1" s="1"/>
  <c r="T46" i="1"/>
  <c r="AS46" i="1" s="1"/>
  <c r="T53" i="1"/>
  <c r="U53" i="1" s="1"/>
  <c r="T60" i="1"/>
  <c r="U60" i="1" s="1"/>
  <c r="T67" i="1"/>
  <c r="U67" i="1" s="1"/>
  <c r="P25" i="1"/>
  <c r="P39" i="1"/>
  <c r="P46" i="1"/>
  <c r="P53" i="1"/>
  <c r="P67" i="1"/>
  <c r="P74" i="1"/>
  <c r="P95" i="1"/>
  <c r="P123" i="1"/>
  <c r="A18" i="1"/>
  <c r="P18" i="1"/>
  <c r="P32" i="1"/>
  <c r="P60" i="1"/>
  <c r="P88" i="1"/>
  <c r="P102" i="1"/>
  <c r="P11" i="1"/>
  <c r="I25" i="1"/>
  <c r="I32" i="1"/>
  <c r="I39" i="1"/>
  <c r="I46" i="1"/>
  <c r="I53" i="1"/>
  <c r="I60" i="1"/>
  <c r="I67" i="1"/>
  <c r="I74" i="1"/>
  <c r="I81" i="1"/>
  <c r="I88" i="1"/>
  <c r="I95" i="1"/>
  <c r="I102" i="1"/>
  <c r="I109" i="1"/>
  <c r="I130" i="1"/>
  <c r="I116" i="1"/>
  <c r="I123" i="1"/>
  <c r="I137" i="1"/>
  <c r="I144" i="1"/>
  <c r="I151" i="1"/>
  <c r="I158" i="1"/>
  <c r="I165" i="1"/>
  <c r="I172" i="1"/>
  <c r="I179" i="1"/>
  <c r="I18" i="1"/>
  <c r="A179" i="1"/>
  <c r="A165" i="1"/>
  <c r="A172" i="1"/>
  <c r="A67" i="1"/>
  <c r="A74" i="1"/>
  <c r="A81" i="1"/>
  <c r="A88" i="1"/>
  <c r="A95" i="1"/>
  <c r="A102" i="1"/>
  <c r="A109" i="1"/>
  <c r="A130" i="1"/>
  <c r="A116" i="1"/>
  <c r="A123" i="1"/>
  <c r="A137" i="1"/>
  <c r="A144" i="1"/>
  <c r="A151" i="1"/>
  <c r="A158" i="1"/>
  <c r="A25" i="1"/>
  <c r="A32" i="1"/>
  <c r="A39" i="1"/>
  <c r="A46" i="1"/>
  <c r="A53" i="1"/>
  <c r="A60" i="1"/>
  <c r="V109" i="1" l="1"/>
  <c r="V81" i="1"/>
  <c r="P109" i="1"/>
  <c r="P81" i="1"/>
  <c r="V116" i="1"/>
  <c r="V95" i="1"/>
  <c r="V67" i="1"/>
  <c r="V39" i="1"/>
  <c r="V130" i="1"/>
  <c r="AS179" i="1"/>
  <c r="AS151" i="1"/>
  <c r="AS130" i="1"/>
  <c r="AS88" i="1"/>
  <c r="AS60" i="1"/>
  <c r="AS32" i="1"/>
  <c r="AS137" i="1"/>
  <c r="AS109" i="1"/>
  <c r="AS81" i="1"/>
  <c r="AS53" i="1"/>
  <c r="AS25" i="1"/>
  <c r="V123" i="1"/>
  <c r="V74" i="1"/>
  <c r="AS165" i="1"/>
  <c r="AS123" i="1"/>
  <c r="AS102" i="1"/>
  <c r="AS74" i="1"/>
  <c r="AS158" i="1"/>
  <c r="AS116" i="1"/>
  <c r="AS95" i="1"/>
  <c r="AS67" i="1"/>
  <c r="AS39" i="1"/>
  <c r="V46" i="1"/>
  <c r="V102" i="1"/>
  <c r="V88" i="1"/>
  <c r="U46" i="1"/>
  <c r="P116" i="1"/>
  <c r="V60" i="1"/>
  <c r="V32" i="1"/>
  <c r="V53" i="1"/>
  <c r="V25" i="1"/>
  <c r="P130" i="1"/>
  <c r="V18" i="1"/>
  <c r="U18" i="1"/>
  <c r="I11" i="1"/>
  <c r="B82" i="15" l="1"/>
  <c r="B83" i="15"/>
  <c r="B79" i="15"/>
  <c r="B80" i="15"/>
  <c r="B81" i="15"/>
  <c r="B78" i="15"/>
  <c r="T11" i="1" l="1"/>
  <c r="U11" i="1" l="1"/>
  <c r="AS11" i="1"/>
  <c r="V11" i="1"/>
  <c r="B65" i="15" l="1"/>
  <c r="B64" i="15"/>
  <c r="B63" i="15"/>
  <c r="B62" i="15"/>
  <c r="B61" i="15"/>
  <c r="B60" i="15"/>
  <c r="B59" i="15"/>
  <c r="B58" i="15"/>
  <c r="B57" i="15"/>
  <c r="AL141" i="1" l="1"/>
  <c r="AM141" i="1" s="1"/>
  <c r="AL103" i="1"/>
  <c r="AM103" i="1" s="1"/>
  <c r="AL104" i="1"/>
  <c r="AM104" i="1" s="1"/>
  <c r="AL177" i="1"/>
  <c r="AM177" i="1" s="1"/>
  <c r="AL114" i="1"/>
  <c r="AM114" i="1" s="1"/>
  <c r="AL178" i="1"/>
  <c r="AM178" i="1" s="1"/>
  <c r="AL162" i="1"/>
  <c r="AM162" i="1" s="1"/>
  <c r="AL146" i="1"/>
  <c r="AM146" i="1" s="1"/>
  <c r="AL126" i="1"/>
  <c r="AM126" i="1" s="1"/>
  <c r="AL133" i="1"/>
  <c r="AM133" i="1" s="1"/>
  <c r="AL94" i="1"/>
  <c r="AM94" i="1" s="1"/>
  <c r="AL185" i="1"/>
  <c r="AM185" i="1" s="1"/>
  <c r="AL135" i="1"/>
  <c r="AM135" i="1" s="1"/>
  <c r="AL70" i="1"/>
  <c r="AM70" i="1" s="1"/>
  <c r="AL55" i="1"/>
  <c r="AM55" i="1" s="1"/>
  <c r="AL39" i="1"/>
  <c r="AM39" i="1" s="1"/>
  <c r="AL181" i="1"/>
  <c r="AM181" i="1" s="1"/>
  <c r="AL132" i="1"/>
  <c r="AM132" i="1" s="1"/>
  <c r="AL173" i="1"/>
  <c r="AM173" i="1" s="1"/>
  <c r="AL144" i="1"/>
  <c r="AM144" i="1" s="1"/>
  <c r="AL113" i="1"/>
  <c r="AM113" i="1" s="1"/>
  <c r="AL85" i="1"/>
  <c r="AM85" i="1" s="1"/>
  <c r="AL46" i="1"/>
  <c r="AM46" i="1" s="1"/>
  <c r="AL23" i="1"/>
  <c r="AM23" i="1" s="1"/>
  <c r="AL158" i="1"/>
  <c r="AM158" i="1" s="1"/>
  <c r="AL96" i="1"/>
  <c r="AM96" i="1" s="1"/>
  <c r="AL170" i="1"/>
  <c r="AM170" i="1" s="1"/>
  <c r="AL117" i="1"/>
  <c r="AM117" i="1" s="1"/>
  <c r="AL95" i="1"/>
  <c r="AM95" i="1" s="1"/>
  <c r="AL69" i="1"/>
  <c r="AM69" i="1" s="1"/>
  <c r="AL30" i="1"/>
  <c r="AM30" i="1" s="1"/>
  <c r="AL172" i="1"/>
  <c r="AM172" i="1" s="1"/>
  <c r="AL156" i="1"/>
  <c r="AM156" i="1" s="1"/>
  <c r="AL137" i="1"/>
  <c r="AM137" i="1" s="1"/>
  <c r="AL116" i="1"/>
  <c r="AM116" i="1" s="1"/>
  <c r="AL105" i="1"/>
  <c r="AM105" i="1" s="1"/>
  <c r="AL87" i="1"/>
  <c r="AM87" i="1" s="1"/>
  <c r="AL67" i="1"/>
  <c r="AM67" i="1" s="1"/>
  <c r="AL52" i="1"/>
  <c r="AM52" i="1" s="1"/>
  <c r="AL36" i="1"/>
  <c r="AM36" i="1" s="1"/>
  <c r="AL80" i="1"/>
  <c r="AM80" i="1" s="1"/>
  <c r="AL64" i="1"/>
  <c r="AM64" i="1" s="1"/>
  <c r="AL49" i="1"/>
  <c r="AM49" i="1" s="1"/>
  <c r="AL33" i="1"/>
  <c r="AM33" i="1" s="1"/>
  <c r="AL22" i="1"/>
  <c r="AM22" i="1" s="1"/>
  <c r="AL182" i="1"/>
  <c r="AM182" i="1" s="1"/>
  <c r="AL129" i="1"/>
  <c r="AM129" i="1" s="1"/>
  <c r="AL79" i="1"/>
  <c r="AM79" i="1" s="1"/>
  <c r="AL74" i="1"/>
  <c r="AM74" i="1" s="1"/>
  <c r="AL125" i="1"/>
  <c r="AM125" i="1" s="1"/>
  <c r="AL134" i="1"/>
  <c r="AM134" i="1" s="1"/>
  <c r="AL54" i="1"/>
  <c r="AM54" i="1" s="1"/>
  <c r="AL174" i="1"/>
  <c r="AM174" i="1" s="1"/>
  <c r="AL176" i="1"/>
  <c r="AM176" i="1" s="1"/>
  <c r="AL77" i="1"/>
  <c r="AM77" i="1" s="1"/>
  <c r="AL163" i="1"/>
  <c r="AM163" i="1" s="1"/>
  <c r="AL109" i="1"/>
  <c r="AM109" i="1" s="1"/>
  <c r="AL71" i="1"/>
  <c r="AM71" i="1" s="1"/>
  <c r="AL11" i="1"/>
  <c r="AM11" i="1" s="1"/>
  <c r="AL37" i="1"/>
  <c r="AM37" i="1" s="1"/>
  <c r="AL161" i="1"/>
  <c r="AM161" i="1" s="1"/>
  <c r="AL100" i="1"/>
  <c r="AM100" i="1" s="1"/>
  <c r="AL175" i="1"/>
  <c r="AM175" i="1" s="1"/>
  <c r="AL159" i="1"/>
  <c r="AM159" i="1" s="1"/>
  <c r="AL143" i="1"/>
  <c r="AM143" i="1" s="1"/>
  <c r="AL122" i="1"/>
  <c r="AM122" i="1" s="1"/>
  <c r="AL115" i="1"/>
  <c r="AM115" i="1" s="1"/>
  <c r="AL90" i="1"/>
  <c r="AM90" i="1" s="1"/>
  <c r="AL171" i="1"/>
  <c r="AM171" i="1" s="1"/>
  <c r="AL93" i="1"/>
  <c r="AM93" i="1" s="1"/>
  <c r="AL66" i="1"/>
  <c r="AM66" i="1" s="1"/>
  <c r="AL51" i="1"/>
  <c r="AM51" i="1" s="1"/>
  <c r="AL35" i="1"/>
  <c r="AM35" i="1" s="1"/>
  <c r="AL24" i="1"/>
  <c r="AM24" i="1" s="1"/>
  <c r="AL164" i="1"/>
  <c r="AM164" i="1" s="1"/>
  <c r="AL107" i="1"/>
  <c r="AM107" i="1" s="1"/>
  <c r="AL167" i="1"/>
  <c r="AM167" i="1" s="1"/>
  <c r="AL138" i="1"/>
  <c r="AM138" i="1" s="1"/>
  <c r="AL106" i="1"/>
  <c r="AM106" i="1" s="1"/>
  <c r="AL73" i="1"/>
  <c r="AM73" i="1" s="1"/>
  <c r="AL38" i="1"/>
  <c r="AM38" i="1" s="1"/>
  <c r="AL19" i="1"/>
  <c r="AM19" i="1" s="1"/>
  <c r="AL17" i="1"/>
  <c r="AM17" i="1" s="1"/>
  <c r="AL142" i="1"/>
  <c r="AM142" i="1" s="1"/>
  <c r="AL86" i="1"/>
  <c r="AM86" i="1" s="1"/>
  <c r="AL160" i="1"/>
  <c r="AM160" i="1" s="1"/>
  <c r="AL131" i="1"/>
  <c r="AM131" i="1" s="1"/>
  <c r="AL88" i="1"/>
  <c r="AM88" i="1" s="1"/>
  <c r="AL58" i="1"/>
  <c r="AM58" i="1" s="1"/>
  <c r="AL169" i="1"/>
  <c r="AM169" i="1" s="1"/>
  <c r="AL153" i="1"/>
  <c r="AM153" i="1" s="1"/>
  <c r="AL127" i="1"/>
  <c r="AM127" i="1" s="1"/>
  <c r="AL130" i="1"/>
  <c r="AM130" i="1" s="1"/>
  <c r="AL101" i="1"/>
  <c r="AM101" i="1" s="1"/>
  <c r="AL84" i="1"/>
  <c r="AM84" i="1" s="1"/>
  <c r="AL63" i="1"/>
  <c r="AM63" i="1" s="1"/>
  <c r="AL48" i="1"/>
  <c r="AM48" i="1" s="1"/>
  <c r="AL32" i="1"/>
  <c r="AM32" i="1" s="1"/>
  <c r="AL21" i="1"/>
  <c r="AM21" i="1" s="1"/>
  <c r="AL76" i="1"/>
  <c r="AM76" i="1" s="1"/>
  <c r="AL61" i="1"/>
  <c r="AM61" i="1" s="1"/>
  <c r="AL45" i="1"/>
  <c r="AM45" i="1" s="1"/>
  <c r="AL29" i="1"/>
  <c r="AM29" i="1" s="1"/>
  <c r="AL18" i="1"/>
  <c r="AM18" i="1" s="1"/>
  <c r="AL16" i="1"/>
  <c r="AM16" i="1" s="1"/>
  <c r="AL60" i="1"/>
  <c r="AM60" i="1" s="1"/>
  <c r="AL28" i="1"/>
  <c r="AM28" i="1" s="1"/>
  <c r="AL72" i="1"/>
  <c r="AM72" i="1" s="1"/>
  <c r="AL41" i="1"/>
  <c r="AM41" i="1" s="1"/>
  <c r="AL12" i="1"/>
  <c r="AM12" i="1" s="1"/>
  <c r="AL165" i="1"/>
  <c r="AM165" i="1" s="1"/>
  <c r="AL136" i="1"/>
  <c r="AM136" i="1" s="1"/>
  <c r="AL139" i="1"/>
  <c r="AM139" i="1" s="1"/>
  <c r="AL43" i="1"/>
  <c r="AM43" i="1" s="1"/>
  <c r="AL180" i="1"/>
  <c r="AM180" i="1" s="1"/>
  <c r="AL92" i="1"/>
  <c r="AM92" i="1" s="1"/>
  <c r="AL111" i="1"/>
  <c r="AM111" i="1" s="1"/>
  <c r="AL102" i="1"/>
  <c r="AM102" i="1" s="1"/>
  <c r="AL147" i="1"/>
  <c r="AM147" i="1" s="1"/>
  <c r="AL91" i="1"/>
  <c r="AM91" i="1" s="1"/>
  <c r="AL40" i="1"/>
  <c r="AM40" i="1" s="1"/>
  <c r="AL53" i="1"/>
  <c r="AM53" i="1" s="1"/>
  <c r="AL145" i="1"/>
  <c r="AM145" i="1" s="1"/>
  <c r="AL82" i="1"/>
  <c r="AM82" i="1" s="1"/>
  <c r="AL168" i="1"/>
  <c r="AM168" i="1" s="1"/>
  <c r="AL152" i="1"/>
  <c r="AM152" i="1" s="1"/>
  <c r="AL140" i="1"/>
  <c r="AM140" i="1" s="1"/>
  <c r="AL119" i="1"/>
  <c r="AM119" i="1" s="1"/>
  <c r="AL108" i="1"/>
  <c r="AM108" i="1" s="1"/>
  <c r="AL83" i="1"/>
  <c r="AM83" i="1" s="1"/>
  <c r="AL155" i="1"/>
  <c r="AM155" i="1" s="1"/>
  <c r="AL78" i="1"/>
  <c r="AM78" i="1" s="1"/>
  <c r="AL62" i="1"/>
  <c r="AM62" i="1" s="1"/>
  <c r="AL47" i="1"/>
  <c r="AM47" i="1" s="1"/>
  <c r="AL31" i="1"/>
  <c r="AM31" i="1" s="1"/>
  <c r="AL20" i="1"/>
  <c r="AM20" i="1" s="1"/>
  <c r="AL148" i="1"/>
  <c r="AM148" i="1" s="1"/>
  <c r="AL89" i="1"/>
  <c r="AM89" i="1" s="1"/>
  <c r="AL157" i="1"/>
  <c r="AM157" i="1" s="1"/>
  <c r="AL124" i="1"/>
  <c r="AM124" i="1" s="1"/>
  <c r="AL99" i="1"/>
  <c r="AM99" i="1" s="1"/>
  <c r="AL65" i="1"/>
  <c r="AM65" i="1" s="1"/>
  <c r="AL34" i="1"/>
  <c r="AM34" i="1" s="1"/>
  <c r="AL13" i="1"/>
  <c r="AM13" i="1" s="1"/>
  <c r="AL118" i="1"/>
  <c r="AM118" i="1" s="1"/>
  <c r="AL184" i="1"/>
  <c r="AM184" i="1" s="1"/>
  <c r="AL151" i="1"/>
  <c r="AM151" i="1" s="1"/>
  <c r="AL110" i="1"/>
  <c r="AM110" i="1" s="1"/>
  <c r="AL81" i="1"/>
  <c r="AM81" i="1" s="1"/>
  <c r="AL50" i="1"/>
  <c r="AM50" i="1" s="1"/>
  <c r="AL183" i="1"/>
  <c r="AM183" i="1" s="1"/>
  <c r="AL166" i="1"/>
  <c r="AM166" i="1" s="1"/>
  <c r="AL150" i="1"/>
  <c r="AM150" i="1" s="1"/>
  <c r="AL123" i="1"/>
  <c r="AM123" i="1" s="1"/>
  <c r="AL112" i="1"/>
  <c r="AM112" i="1" s="1"/>
  <c r="AL98" i="1"/>
  <c r="AM98" i="1" s="1"/>
  <c r="AL75" i="1"/>
  <c r="AM75" i="1" s="1"/>
  <c r="AL44" i="1"/>
  <c r="AM44" i="1" s="1"/>
  <c r="AL15" i="1"/>
  <c r="AM15" i="1" s="1"/>
  <c r="AL57" i="1"/>
  <c r="AM57" i="1" s="1"/>
  <c r="AL25" i="1"/>
  <c r="AM25" i="1" s="1"/>
  <c r="AL121" i="1"/>
  <c r="AM121" i="1" s="1"/>
  <c r="AL149" i="1"/>
  <c r="AM149" i="1" s="1"/>
  <c r="AL97" i="1"/>
  <c r="AM97" i="1" s="1"/>
  <c r="AL59" i="1"/>
  <c r="AM59" i="1" s="1"/>
  <c r="AL27" i="1"/>
  <c r="AM27" i="1" s="1"/>
  <c r="AL14" i="1"/>
  <c r="AM14" i="1" s="1"/>
  <c r="AL154" i="1"/>
  <c r="AM154" i="1" s="1"/>
  <c r="AL26" i="1"/>
  <c r="AM26" i="1" s="1"/>
  <c r="AL128" i="1"/>
  <c r="AM128" i="1" s="1"/>
  <c r="AL42" i="1"/>
  <c r="AM42" i="1" s="1"/>
  <c r="AL179" i="1"/>
  <c r="AM179" i="1" s="1"/>
  <c r="AL120" i="1"/>
  <c r="AM120" i="1" s="1"/>
  <c r="AL56" i="1"/>
  <c r="AM56" i="1" s="1"/>
  <c r="AL68" i="1"/>
  <c r="AM68" i="1" s="1"/>
  <c r="B10" i="22" l="1"/>
  <c r="C10" i="22"/>
  <c r="AN179" i="1"/>
  <c r="AO179" i="1" s="1"/>
  <c r="AQ179" i="1" s="1"/>
  <c r="AR179" i="1" s="1"/>
  <c r="AT179" i="1" s="1"/>
  <c r="C11" i="22"/>
  <c r="B11" i="22"/>
  <c r="AN151" i="1"/>
  <c r="AN18" i="1"/>
  <c r="AN116" i="1"/>
  <c r="AO116" i="1" s="1"/>
  <c r="AQ116" i="1" s="1"/>
  <c r="AR116" i="1" s="1"/>
  <c r="AT116" i="1" s="1"/>
  <c r="AN123" i="1"/>
  <c r="AO123" i="1" s="1"/>
  <c r="AQ123" i="1" s="1"/>
  <c r="AR123" i="1" s="1"/>
  <c r="AT123" i="1" s="1"/>
  <c r="C40" i="22"/>
  <c r="C27" i="22"/>
  <c r="B138" i="22"/>
  <c r="Z138" i="22" s="1"/>
  <c r="B122" i="22"/>
  <c r="Z122" i="22" s="1"/>
  <c r="B106" i="22"/>
  <c r="Z106" i="22" s="1"/>
  <c r="B90" i="22"/>
  <c r="Z90" i="22" s="1"/>
  <c r="B74" i="22"/>
  <c r="Z74" i="22" s="1"/>
  <c r="B58" i="22"/>
  <c r="Z58" i="22" s="1"/>
  <c r="B42" i="22"/>
  <c r="Z42" i="22" s="1"/>
  <c r="B26" i="22"/>
  <c r="Z26" i="22" s="1"/>
  <c r="C131" i="22"/>
  <c r="C115" i="22"/>
  <c r="C99" i="22"/>
  <c r="C83" i="22"/>
  <c r="C67" i="22"/>
  <c r="C51" i="22"/>
  <c r="C38" i="22"/>
  <c r="C22" i="22"/>
  <c r="B133" i="22"/>
  <c r="Z133" i="22" s="1"/>
  <c r="B117" i="22"/>
  <c r="Z117" i="22" s="1"/>
  <c r="B101" i="22"/>
  <c r="Z101" i="22" s="1"/>
  <c r="B85" i="22"/>
  <c r="Z85" i="22" s="1"/>
  <c r="B69" i="22"/>
  <c r="Z69" i="22" s="1"/>
  <c r="B53" i="22"/>
  <c r="Z53" i="22" s="1"/>
  <c r="B37" i="22"/>
  <c r="Z37" i="22" s="1"/>
  <c r="B21" i="22"/>
  <c r="Z21" i="22" s="1"/>
  <c r="C134" i="22"/>
  <c r="C118" i="22"/>
  <c r="C102" i="22"/>
  <c r="C86" i="22"/>
  <c r="C70" i="22"/>
  <c r="C54" i="22"/>
  <c r="C13" i="22"/>
  <c r="C25" i="22"/>
  <c r="B132" i="22"/>
  <c r="Z132" i="22" s="1"/>
  <c r="B116" i="22"/>
  <c r="Z116" i="22" s="1"/>
  <c r="B100" i="22"/>
  <c r="Z100" i="22" s="1"/>
  <c r="B84" i="22"/>
  <c r="Z84" i="22" s="1"/>
  <c r="B68" i="22"/>
  <c r="Z68" i="22" s="1"/>
  <c r="B52" i="22"/>
  <c r="Z52" i="22" s="1"/>
  <c r="B36" i="22"/>
  <c r="Z36" i="22" s="1"/>
  <c r="B20" i="22"/>
  <c r="Z20" i="22" s="1"/>
  <c r="C133" i="22"/>
  <c r="C117" i="22"/>
  <c r="C101" i="22"/>
  <c r="C85" i="22"/>
  <c r="C69" i="22"/>
  <c r="C53" i="22"/>
  <c r="C12" i="22"/>
  <c r="C24" i="22"/>
  <c r="B131" i="22"/>
  <c r="Z131" i="22" s="1"/>
  <c r="B115" i="22"/>
  <c r="Z115" i="22" s="1"/>
  <c r="B99" i="22"/>
  <c r="Z99" i="22" s="1"/>
  <c r="B83" i="22"/>
  <c r="Z83" i="22" s="1"/>
  <c r="B67" i="22"/>
  <c r="Z67" i="22" s="1"/>
  <c r="B51" i="22"/>
  <c r="Z51" i="22" s="1"/>
  <c r="B35" i="22"/>
  <c r="Z35" i="22" s="1"/>
  <c r="B19" i="22"/>
  <c r="Z19" i="22" s="1"/>
  <c r="C132" i="22"/>
  <c r="C116" i="22"/>
  <c r="C100" i="22"/>
  <c r="C84" i="22"/>
  <c r="C68" i="22"/>
  <c r="C52" i="22"/>
  <c r="C64" i="22"/>
  <c r="C124" i="22"/>
  <c r="C108" i="22"/>
  <c r="C76" i="22"/>
  <c r="C39" i="22"/>
  <c r="C23" i="22"/>
  <c r="B134" i="22"/>
  <c r="Z134" i="22" s="1"/>
  <c r="B118" i="22"/>
  <c r="Z118" i="22" s="1"/>
  <c r="B102" i="22"/>
  <c r="Z102" i="22" s="1"/>
  <c r="B86" i="22"/>
  <c r="Z86" i="22" s="1"/>
  <c r="B70" i="22"/>
  <c r="Z70" i="22" s="1"/>
  <c r="B54" i="22"/>
  <c r="Z54" i="22" s="1"/>
  <c r="B38" i="22"/>
  <c r="Z38" i="22" s="1"/>
  <c r="B22" i="22"/>
  <c r="Z22" i="22" s="1"/>
  <c r="C127" i="22"/>
  <c r="C111" i="22"/>
  <c r="C95" i="22"/>
  <c r="C79" i="22"/>
  <c r="C63" i="22"/>
  <c r="C47" i="22"/>
  <c r="C34" i="22"/>
  <c r="C18" i="22"/>
  <c r="B129" i="22"/>
  <c r="Z129" i="22" s="1"/>
  <c r="B113" i="22"/>
  <c r="Z113" i="22" s="1"/>
  <c r="B97" i="22"/>
  <c r="Z97" i="22" s="1"/>
  <c r="B81" i="22"/>
  <c r="Z81" i="22" s="1"/>
  <c r="B65" i="22"/>
  <c r="Z65" i="22" s="1"/>
  <c r="B49" i="22"/>
  <c r="Z49" i="22" s="1"/>
  <c r="B33" i="22"/>
  <c r="Z33" i="22" s="1"/>
  <c r="B17" i="22"/>
  <c r="Z17" i="22" s="1"/>
  <c r="C130" i="22"/>
  <c r="C114" i="22"/>
  <c r="C98" i="22"/>
  <c r="C82" i="22"/>
  <c r="C66" i="22"/>
  <c r="C50" i="22"/>
  <c r="C37" i="22"/>
  <c r="C21" i="22"/>
  <c r="B128" i="22"/>
  <c r="Z128" i="22" s="1"/>
  <c r="B112" i="22"/>
  <c r="Z112" i="22" s="1"/>
  <c r="B96" i="22"/>
  <c r="Z96" i="22" s="1"/>
  <c r="B80" i="22"/>
  <c r="Z80" i="22" s="1"/>
  <c r="B64" i="22"/>
  <c r="Z64" i="22" s="1"/>
  <c r="B48" i="22"/>
  <c r="Z48" i="22" s="1"/>
  <c r="B32" i="22"/>
  <c r="Z32" i="22" s="1"/>
  <c r="B16" i="22"/>
  <c r="Z16" i="22" s="1"/>
  <c r="C129" i="22"/>
  <c r="C113" i="22"/>
  <c r="C97" i="22"/>
  <c r="C81" i="22"/>
  <c r="C65" i="22"/>
  <c r="C49" i="22"/>
  <c r="C36" i="22"/>
  <c r="C20" i="22"/>
  <c r="B127" i="22"/>
  <c r="Z127" i="22" s="1"/>
  <c r="B111" i="22"/>
  <c r="Z111" i="22" s="1"/>
  <c r="B95" i="22"/>
  <c r="Z95" i="22" s="1"/>
  <c r="B79" i="22"/>
  <c r="Z79" i="22" s="1"/>
  <c r="B63" i="22"/>
  <c r="Z63" i="22" s="1"/>
  <c r="B47" i="22"/>
  <c r="Z47" i="22" s="1"/>
  <c r="B31" i="22"/>
  <c r="Z31" i="22" s="1"/>
  <c r="B15" i="22"/>
  <c r="Z15" i="22" s="1"/>
  <c r="C128" i="22"/>
  <c r="C112" i="22"/>
  <c r="C96" i="22"/>
  <c r="C80" i="22"/>
  <c r="C48" i="22"/>
  <c r="C92" i="22"/>
  <c r="C44" i="22"/>
  <c r="C35" i="22"/>
  <c r="C19" i="22"/>
  <c r="B130" i="22"/>
  <c r="Z130" i="22" s="1"/>
  <c r="B114" i="22"/>
  <c r="Z114" i="22" s="1"/>
  <c r="B98" i="22"/>
  <c r="Z98" i="22" s="1"/>
  <c r="B82" i="22"/>
  <c r="Z82" i="22" s="1"/>
  <c r="B66" i="22"/>
  <c r="Z66" i="22" s="1"/>
  <c r="B50" i="22"/>
  <c r="Z50" i="22" s="1"/>
  <c r="B34" i="22"/>
  <c r="Z34" i="22" s="1"/>
  <c r="B18" i="22"/>
  <c r="Z18" i="22" s="1"/>
  <c r="C123" i="22"/>
  <c r="C107" i="22"/>
  <c r="C91" i="22"/>
  <c r="C75" i="22"/>
  <c r="C59" i="22"/>
  <c r="C43" i="22"/>
  <c r="C30" i="22"/>
  <c r="C14" i="22"/>
  <c r="B125" i="22"/>
  <c r="Z125" i="22" s="1"/>
  <c r="B109" i="22"/>
  <c r="Z109" i="22" s="1"/>
  <c r="B93" i="22"/>
  <c r="Z93" i="22" s="1"/>
  <c r="B77" i="22"/>
  <c r="Z77" i="22" s="1"/>
  <c r="B61" i="22"/>
  <c r="Z61" i="22" s="1"/>
  <c r="B45" i="22"/>
  <c r="Z45" i="22" s="1"/>
  <c r="B29" i="22"/>
  <c r="Z29" i="22" s="1"/>
  <c r="B13" i="22"/>
  <c r="Z13" i="22" s="1"/>
  <c r="C126" i="22"/>
  <c r="C110" i="22"/>
  <c r="C94" i="22"/>
  <c r="C78" i="22"/>
  <c r="C62" i="22"/>
  <c r="C46" i="22"/>
  <c r="C33" i="22"/>
  <c r="C17" i="22"/>
  <c r="B124" i="22"/>
  <c r="Z124" i="22" s="1"/>
  <c r="B108" i="22"/>
  <c r="Z108" i="22" s="1"/>
  <c r="B92" i="22"/>
  <c r="Z92" i="22" s="1"/>
  <c r="B76" i="22"/>
  <c r="Z76" i="22" s="1"/>
  <c r="B60" i="22"/>
  <c r="Z60" i="22" s="1"/>
  <c r="B44" i="22"/>
  <c r="Z44" i="22" s="1"/>
  <c r="B28" i="22"/>
  <c r="Z28" i="22" s="1"/>
  <c r="B12" i="22"/>
  <c r="C125" i="22"/>
  <c r="C109" i="22"/>
  <c r="C93" i="22"/>
  <c r="C77" i="22"/>
  <c r="C61" i="22"/>
  <c r="C45" i="22"/>
  <c r="C32" i="22"/>
  <c r="C16" i="22"/>
  <c r="B123" i="22"/>
  <c r="Z123" i="22" s="1"/>
  <c r="B107" i="22"/>
  <c r="Z107" i="22" s="1"/>
  <c r="B91" i="22"/>
  <c r="Z91" i="22" s="1"/>
  <c r="B75" i="22"/>
  <c r="Z75" i="22" s="1"/>
  <c r="B59" i="22"/>
  <c r="Z59" i="22" s="1"/>
  <c r="B43" i="22"/>
  <c r="Z43" i="22" s="1"/>
  <c r="B27" i="22"/>
  <c r="Z27" i="22" s="1"/>
  <c r="C60" i="22"/>
  <c r="C31" i="22"/>
  <c r="C15" i="22"/>
  <c r="B126" i="22"/>
  <c r="Z126" i="22" s="1"/>
  <c r="B110" i="22"/>
  <c r="Z110" i="22" s="1"/>
  <c r="B94" i="22"/>
  <c r="Z94" i="22" s="1"/>
  <c r="B78" i="22"/>
  <c r="Z78" i="22" s="1"/>
  <c r="B62" i="22"/>
  <c r="Z62" i="22" s="1"/>
  <c r="B46" i="22"/>
  <c r="Z46" i="22" s="1"/>
  <c r="B30" i="22"/>
  <c r="Z30" i="22" s="1"/>
  <c r="B14" i="22"/>
  <c r="Z14" i="22" s="1"/>
  <c r="C135" i="22"/>
  <c r="C119" i="22"/>
  <c r="C103" i="22"/>
  <c r="C87" i="22"/>
  <c r="C71" i="22"/>
  <c r="C55" i="22"/>
  <c r="C26" i="22"/>
  <c r="B137" i="22"/>
  <c r="Z137" i="22" s="1"/>
  <c r="B121" i="22"/>
  <c r="Z121" i="22" s="1"/>
  <c r="B105" i="22"/>
  <c r="Z105" i="22" s="1"/>
  <c r="B89" i="22"/>
  <c r="Z89" i="22" s="1"/>
  <c r="B73" i="22"/>
  <c r="Z73" i="22" s="1"/>
  <c r="B57" i="22"/>
  <c r="Z57" i="22" s="1"/>
  <c r="B41" i="22"/>
  <c r="Z41" i="22" s="1"/>
  <c r="B25" i="22"/>
  <c r="Z25" i="22" s="1"/>
  <c r="C138" i="22"/>
  <c r="C122" i="22"/>
  <c r="C106" i="22"/>
  <c r="C90" i="22"/>
  <c r="C74" i="22"/>
  <c r="C58" i="22"/>
  <c r="C42" i="22"/>
  <c r="C29" i="22"/>
  <c r="B136" i="22"/>
  <c r="Z136" i="22" s="1"/>
  <c r="B120" i="22"/>
  <c r="Z120" i="22" s="1"/>
  <c r="B104" i="22"/>
  <c r="Z104" i="22" s="1"/>
  <c r="B88" i="22"/>
  <c r="Z88" i="22" s="1"/>
  <c r="B72" i="22"/>
  <c r="Z72" i="22" s="1"/>
  <c r="B56" i="22"/>
  <c r="Z56" i="22" s="1"/>
  <c r="B40" i="22"/>
  <c r="Z40" i="22" s="1"/>
  <c r="B24" i="22"/>
  <c r="Z24" i="22" s="1"/>
  <c r="C137" i="22"/>
  <c r="C121" i="22"/>
  <c r="C105" i="22"/>
  <c r="C89" i="22"/>
  <c r="C73" i="22"/>
  <c r="C57" i="22"/>
  <c r="C41" i="22"/>
  <c r="C28" i="22"/>
  <c r="B135" i="22"/>
  <c r="Z135" i="22" s="1"/>
  <c r="B119" i="22"/>
  <c r="Z119" i="22" s="1"/>
  <c r="B103" i="22"/>
  <c r="Z103" i="22" s="1"/>
  <c r="B87" i="22"/>
  <c r="Z87" i="22" s="1"/>
  <c r="B71" i="22"/>
  <c r="Z71" i="22" s="1"/>
  <c r="B55" i="22"/>
  <c r="Z55" i="22" s="1"/>
  <c r="B39" i="22"/>
  <c r="Z39" i="22" s="1"/>
  <c r="B23" i="22"/>
  <c r="Z23" i="22" s="1"/>
  <c r="C136" i="22"/>
  <c r="C120" i="22"/>
  <c r="C104" i="22"/>
  <c r="C88" i="22"/>
  <c r="C72" i="22"/>
  <c r="C56" i="22"/>
  <c r="R11" i="1"/>
  <c r="X10" i="22"/>
  <c r="Y10" i="22" s="1"/>
  <c r="AN88" i="1"/>
  <c r="AO88" i="1" s="1"/>
  <c r="AQ88" i="1" s="1"/>
  <c r="AN39" i="1"/>
  <c r="AN25" i="1"/>
  <c r="AO25" i="1" s="1"/>
  <c r="AQ25" i="1" s="1"/>
  <c r="AN53" i="1"/>
  <c r="AO53" i="1" s="1"/>
  <c r="AQ53" i="1" s="1"/>
  <c r="AN32" i="1"/>
  <c r="AO32" i="1" s="1"/>
  <c r="AQ32" i="1" s="1"/>
  <c r="AN11" i="1"/>
  <c r="AO11" i="1" s="1"/>
  <c r="AQ11" i="1" s="1"/>
  <c r="AN74" i="1"/>
  <c r="AO74" i="1" s="1"/>
  <c r="AQ74" i="1" s="1"/>
  <c r="AN67" i="1"/>
  <c r="AO67" i="1" s="1"/>
  <c r="AQ67" i="1" s="1"/>
  <c r="AN137" i="1"/>
  <c r="AO137" i="1" s="1"/>
  <c r="AQ137" i="1" s="1"/>
  <c r="AN144" i="1"/>
  <c r="AN109" i="1"/>
  <c r="AN81" i="1"/>
  <c r="AO81" i="1" s="1"/>
  <c r="AQ81" i="1" s="1"/>
  <c r="AN102" i="1"/>
  <c r="AN60" i="1"/>
  <c r="AO60" i="1" s="1"/>
  <c r="AQ60" i="1" s="1"/>
  <c r="AN130" i="1"/>
  <c r="AN95" i="1"/>
  <c r="AO95" i="1" s="1"/>
  <c r="AQ95" i="1" s="1"/>
  <c r="AN158" i="1"/>
  <c r="AO158" i="1" s="1"/>
  <c r="AQ158" i="1" s="1"/>
  <c r="AN46" i="1"/>
  <c r="AO46" i="1" s="1"/>
  <c r="AQ46" i="1" s="1"/>
  <c r="AN165" i="1"/>
  <c r="AO165" i="1" s="1"/>
  <c r="AQ165" i="1" s="1"/>
  <c r="AN172" i="1"/>
  <c r="X138" i="22"/>
  <c r="Y138" i="22" s="1"/>
  <c r="X137" i="22"/>
  <c r="Y137" i="22" s="1"/>
  <c r="X136" i="22"/>
  <c r="Y136" i="22" s="1"/>
  <c r="X135" i="22"/>
  <c r="Y135" i="22" s="1"/>
  <c r="X134" i="22"/>
  <c r="Y134" i="22" s="1"/>
  <c r="X133" i="22"/>
  <c r="Y133" i="22" s="1"/>
  <c r="X132" i="22"/>
  <c r="Y132" i="22" s="1"/>
  <c r="X131" i="22"/>
  <c r="Y131" i="22" s="1"/>
  <c r="X130" i="22"/>
  <c r="Y130" i="22" s="1"/>
  <c r="X129" i="22"/>
  <c r="Y129" i="22" s="1"/>
  <c r="X128" i="22"/>
  <c r="Y128" i="22" s="1"/>
  <c r="X127" i="22"/>
  <c r="Y127" i="22" s="1"/>
  <c r="X126" i="22"/>
  <c r="Y126" i="22" s="1"/>
  <c r="X125" i="22"/>
  <c r="Y125" i="22" s="1"/>
  <c r="X124" i="22"/>
  <c r="Y124" i="22" s="1"/>
  <c r="X123" i="22"/>
  <c r="Y123" i="22" s="1"/>
  <c r="X122" i="22"/>
  <c r="Y122" i="22" s="1"/>
  <c r="X121" i="22"/>
  <c r="Y121" i="22" s="1"/>
  <c r="X120" i="22"/>
  <c r="Y120" i="22" s="1"/>
  <c r="X119" i="22"/>
  <c r="Y119" i="22" s="1"/>
  <c r="X118" i="22"/>
  <c r="Y118" i="22" s="1"/>
  <c r="X117" i="22"/>
  <c r="Y117" i="22" s="1"/>
  <c r="X116" i="22"/>
  <c r="Y116" i="22" s="1"/>
  <c r="X115" i="22"/>
  <c r="Y115" i="22" s="1"/>
  <c r="X114" i="22"/>
  <c r="Y114" i="22" s="1"/>
  <c r="X113" i="22"/>
  <c r="Y113" i="22" s="1"/>
  <c r="X112" i="22"/>
  <c r="Y112" i="22" s="1"/>
  <c r="X111" i="22"/>
  <c r="Y111" i="22" s="1"/>
  <c r="X110" i="22"/>
  <c r="Y110" i="22" s="1"/>
  <c r="X109" i="22"/>
  <c r="Y109" i="22" s="1"/>
  <c r="X108" i="22"/>
  <c r="Y108" i="22" s="1"/>
  <c r="X107" i="22"/>
  <c r="Y107" i="22" s="1"/>
  <c r="X106" i="22"/>
  <c r="Y106" i="22" s="1"/>
  <c r="X105" i="22"/>
  <c r="Y105" i="22" s="1"/>
  <c r="X104" i="22"/>
  <c r="Y104" i="22" s="1"/>
  <c r="X103" i="22"/>
  <c r="Y103" i="22" s="1"/>
  <c r="X102" i="22"/>
  <c r="Y102" i="22" s="1"/>
  <c r="X101" i="22"/>
  <c r="Y101" i="22" s="1"/>
  <c r="X100" i="22"/>
  <c r="Y100" i="22" s="1"/>
  <c r="X99" i="22"/>
  <c r="Y99" i="22" s="1"/>
  <c r="X98" i="22"/>
  <c r="Y98" i="22" s="1"/>
  <c r="X97" i="22"/>
  <c r="Y97" i="22" s="1"/>
  <c r="X96" i="22"/>
  <c r="Y96" i="22" s="1"/>
  <c r="X95" i="22"/>
  <c r="Y95" i="22" s="1"/>
  <c r="X94" i="22"/>
  <c r="Y94" i="22" s="1"/>
  <c r="X93" i="22"/>
  <c r="Y93" i="22" s="1"/>
  <c r="X92" i="22"/>
  <c r="Y92" i="22" s="1"/>
  <c r="X91" i="22"/>
  <c r="Y91" i="22" s="1"/>
  <c r="X90" i="22"/>
  <c r="Y90" i="22" s="1"/>
  <c r="X89" i="22"/>
  <c r="Y89" i="22" s="1"/>
  <c r="X88" i="22"/>
  <c r="Y88" i="22" s="1"/>
  <c r="X87" i="22"/>
  <c r="Y87" i="22" s="1"/>
  <c r="X86" i="22"/>
  <c r="Y86" i="22" s="1"/>
  <c r="X85" i="22"/>
  <c r="Y85" i="22" s="1"/>
  <c r="X84" i="22"/>
  <c r="Y84" i="22" s="1"/>
  <c r="X83" i="22"/>
  <c r="Y83" i="22" s="1"/>
  <c r="X82" i="22"/>
  <c r="Y82" i="22" s="1"/>
  <c r="X81" i="22"/>
  <c r="Y81" i="22" s="1"/>
  <c r="X80" i="22"/>
  <c r="Y80" i="22" s="1"/>
  <c r="X79" i="22"/>
  <c r="Y79" i="22" s="1"/>
  <c r="X78" i="22"/>
  <c r="Y78" i="22" s="1"/>
  <c r="X77" i="22"/>
  <c r="Y77" i="22" s="1"/>
  <c r="X76" i="22"/>
  <c r="Y76" i="22" s="1"/>
  <c r="X75" i="22"/>
  <c r="Y75" i="22" s="1"/>
  <c r="X74" i="22"/>
  <c r="Y74" i="22" s="1"/>
  <c r="X73" i="22"/>
  <c r="Y73" i="22" s="1"/>
  <c r="X72" i="22"/>
  <c r="Y72" i="22" s="1"/>
  <c r="X71" i="22"/>
  <c r="Y71" i="22" s="1"/>
  <c r="X70" i="22"/>
  <c r="Y70" i="22" s="1"/>
  <c r="X69" i="22"/>
  <c r="Y69" i="22" s="1"/>
  <c r="X68" i="22"/>
  <c r="Y68" i="22" s="1"/>
  <c r="X67" i="22"/>
  <c r="Y67" i="22" s="1"/>
  <c r="X66" i="22"/>
  <c r="Y66" i="22" s="1"/>
  <c r="X65" i="22"/>
  <c r="Y65" i="22" s="1"/>
  <c r="X64" i="22"/>
  <c r="Y64" i="22" s="1"/>
  <c r="X63" i="22"/>
  <c r="Y63" i="22" s="1"/>
  <c r="X62" i="22"/>
  <c r="Y62" i="22" s="1"/>
  <c r="X61" i="22"/>
  <c r="Y61" i="22" s="1"/>
  <c r="X60" i="22"/>
  <c r="Y60" i="22" s="1"/>
  <c r="X59" i="22"/>
  <c r="Y59" i="22" s="1"/>
  <c r="X58" i="22"/>
  <c r="Y58" i="22" s="1"/>
  <c r="X57" i="22"/>
  <c r="Y57" i="22" s="1"/>
  <c r="X56" i="22"/>
  <c r="Y56" i="22" s="1"/>
  <c r="X55" i="22"/>
  <c r="Y55" i="22" s="1"/>
  <c r="X54" i="22"/>
  <c r="Y54" i="22" s="1"/>
  <c r="X53" i="22"/>
  <c r="Y53" i="22" s="1"/>
  <c r="X52" i="22"/>
  <c r="Y52" i="22" s="1"/>
  <c r="X51" i="22"/>
  <c r="Y51" i="22" s="1"/>
  <c r="X50" i="22"/>
  <c r="Y50" i="22" s="1"/>
  <c r="X49" i="22"/>
  <c r="Y49" i="22" s="1"/>
  <c r="X48" i="22"/>
  <c r="Y48" i="22" s="1"/>
  <c r="X47" i="22"/>
  <c r="Y47" i="22" s="1"/>
  <c r="X46" i="22"/>
  <c r="Y46" i="22" s="1"/>
  <c r="X45" i="22"/>
  <c r="Y45" i="22" s="1"/>
  <c r="X44" i="22"/>
  <c r="Y44" i="22" s="1"/>
  <c r="X43" i="22"/>
  <c r="Y43" i="22" s="1"/>
  <c r="X42" i="22"/>
  <c r="Y42" i="22" s="1"/>
  <c r="X41" i="22"/>
  <c r="Y41" i="22" s="1"/>
  <c r="X40" i="22"/>
  <c r="Y40" i="22" s="1"/>
  <c r="X12" i="22"/>
  <c r="Y12" i="22" s="1"/>
  <c r="Z10" i="22" l="1"/>
  <c r="Q11" i="1"/>
  <c r="AO39" i="1"/>
  <c r="AQ39" i="1" s="1"/>
  <c r="AR39" i="1" s="1"/>
  <c r="AT39" i="1" s="1"/>
  <c r="AO130" i="1"/>
  <c r="AQ130" i="1" s="1"/>
  <c r="AR130" i="1" s="1"/>
  <c r="AT130" i="1" s="1"/>
  <c r="AO109" i="1"/>
  <c r="AQ109" i="1" s="1"/>
  <c r="AR109" i="1" s="1"/>
  <c r="AT109" i="1" s="1"/>
  <c r="AO18" i="1"/>
  <c r="AQ18" i="1" s="1"/>
  <c r="AR18" i="1" s="1"/>
  <c r="AT18" i="1" s="1"/>
  <c r="AO151" i="1"/>
  <c r="AQ151" i="1" s="1"/>
  <c r="AR151" i="1" s="1"/>
  <c r="AT151" i="1" s="1"/>
  <c r="AO172" i="1"/>
  <c r="AQ172" i="1" s="1"/>
  <c r="AR172" i="1" s="1"/>
  <c r="AT172" i="1" s="1"/>
  <c r="AO102" i="1"/>
  <c r="AQ102" i="1" s="1"/>
  <c r="AR102" i="1" s="1"/>
  <c r="AT102" i="1" s="1"/>
  <c r="AO144" i="1"/>
  <c r="AQ144" i="1" s="1"/>
  <c r="AR144" i="1" s="1"/>
  <c r="AT144" i="1" s="1"/>
  <c r="Z11" i="22"/>
  <c r="Z12" i="22"/>
  <c r="Q109" i="1"/>
  <c r="Q95" i="1"/>
  <c r="Q74" i="1"/>
  <c r="Q60" i="1"/>
  <c r="Q46" i="1"/>
  <c r="Q32" i="1"/>
  <c r="Q116" i="1"/>
  <c r="Q18" i="1"/>
  <c r="Q102" i="1"/>
  <c r="Q88" i="1"/>
  <c r="Q67" i="1"/>
  <c r="Q53" i="1"/>
  <c r="Q39" i="1"/>
  <c r="Q25" i="1"/>
  <c r="Q81" i="1"/>
  <c r="Q123" i="1"/>
  <c r="Q130" i="1"/>
  <c r="X16" i="22"/>
  <c r="Y16" i="22" s="1"/>
  <c r="X20" i="22"/>
  <c r="Y20" i="22" s="1"/>
  <c r="R46" i="1"/>
  <c r="X24" i="22"/>
  <c r="Y24" i="22" s="1"/>
  <c r="R74" i="1"/>
  <c r="X28" i="22"/>
  <c r="Y28" i="22" s="1"/>
  <c r="R102" i="1"/>
  <c r="X32" i="22"/>
  <c r="Y32" i="22" s="1"/>
  <c r="R123" i="1"/>
  <c r="X36" i="22"/>
  <c r="Y36" i="22" s="1"/>
  <c r="X17" i="22"/>
  <c r="Y17" i="22" s="1"/>
  <c r="R25" i="1"/>
  <c r="X21" i="22"/>
  <c r="Y21" i="22" s="1"/>
  <c r="R53" i="1"/>
  <c r="X25" i="22"/>
  <c r="Y25" i="22" s="1"/>
  <c r="R81" i="1"/>
  <c r="X29" i="22"/>
  <c r="Y29" i="22" s="1"/>
  <c r="R109" i="1"/>
  <c r="X33" i="22"/>
  <c r="Y33" i="22" s="1"/>
  <c r="X37" i="22"/>
  <c r="Y37" i="22" s="1"/>
  <c r="X14" i="22"/>
  <c r="Y14" i="22" s="1"/>
  <c r="X22" i="22"/>
  <c r="Y22" i="22" s="1"/>
  <c r="R60" i="1"/>
  <c r="X26" i="22"/>
  <c r="Y26" i="22" s="1"/>
  <c r="R88" i="1"/>
  <c r="X30" i="22"/>
  <c r="Y30" i="22" s="1"/>
  <c r="R130" i="1"/>
  <c r="X34" i="22"/>
  <c r="Y34" i="22" s="1"/>
  <c r="X38" i="22"/>
  <c r="Y38" i="22" s="1"/>
  <c r="X13" i="22"/>
  <c r="Y13" i="22" s="1"/>
  <c r="R18" i="1"/>
  <c r="X18" i="22"/>
  <c r="Y18" i="22" s="1"/>
  <c r="R32" i="1"/>
  <c r="X15" i="22"/>
  <c r="Y15" i="22" s="1"/>
  <c r="X19" i="22"/>
  <c r="Y19" i="22" s="1"/>
  <c r="R39" i="1"/>
  <c r="X23" i="22"/>
  <c r="Y23" i="22" s="1"/>
  <c r="R67" i="1"/>
  <c r="X27" i="22"/>
  <c r="Y27" i="22" s="1"/>
  <c r="R95" i="1"/>
  <c r="X31" i="22"/>
  <c r="Y31" i="22" s="1"/>
  <c r="R116" i="1"/>
  <c r="X35" i="22"/>
  <c r="Y35" i="22" s="1"/>
  <c r="X39" i="22"/>
  <c r="Y39" i="22" s="1"/>
  <c r="X11" i="22"/>
  <c r="Y11" i="22" s="1"/>
  <c r="AR53" i="1"/>
  <c r="AT53" i="1" s="1"/>
  <c r="AR25" i="1"/>
  <c r="AT25" i="1" s="1"/>
  <c r="AR74" i="1"/>
  <c r="AT74" i="1" s="1"/>
  <c r="AR88" i="1"/>
  <c r="AT88" i="1" s="1"/>
  <c r="AR46" i="1"/>
  <c r="AT46" i="1" s="1"/>
  <c r="AR60" i="1"/>
  <c r="AT60" i="1" s="1"/>
  <c r="AR137" i="1"/>
  <c r="AT137" i="1" s="1"/>
  <c r="AR165" i="1"/>
  <c r="AT165" i="1" s="1"/>
  <c r="AR95" i="1"/>
  <c r="AT95" i="1" s="1"/>
  <c r="AR81" i="1"/>
  <c r="AT81" i="1" s="1"/>
  <c r="AR158" i="1"/>
  <c r="AT158" i="1" s="1"/>
  <c r="AR67" i="1"/>
  <c r="AT67" i="1" s="1"/>
  <c r="AR32" i="1"/>
  <c r="AT32" i="1" s="1"/>
  <c r="AR11" i="1" l="1"/>
  <c r="AT1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Microsoft Office User</author>
  </authors>
  <commentList>
    <comment ref="BB7" authorId="0" shapeId="0" xr:uid="{246BF383-7BFD-AB4C-9080-48AF74541EF6}">
      <text>
        <r>
          <rPr>
            <b/>
            <sz val="10"/>
            <color rgb="FF000000"/>
            <rFont val="Arial"/>
            <family val="34"/>
          </rPr>
          <t>Plan de Contingencia:</t>
        </r>
        <r>
          <rPr>
            <sz val="10"/>
            <color rgb="FF000000"/>
            <rFont val="Arial"/>
            <family val="34"/>
          </rPr>
          <t xml:space="preserve">
</t>
        </r>
        <r>
          <rPr>
            <sz val="10"/>
            <color rgb="FF000000"/>
            <rFont val="Arial"/>
            <family val="34"/>
          </rPr>
          <t xml:space="preserve">
</t>
        </r>
        <r>
          <rPr>
            <sz val="10"/>
            <color rgb="FF000000"/>
            <rFont val="Arial"/>
            <family val="34"/>
          </rPr>
          <t xml:space="preserve">En este campo enliste de manera concisa las acciones que ejecutaría en caso que el riesgo formulado se materialice
</t>
        </r>
        <r>
          <rPr>
            <sz val="10"/>
            <color rgb="FF000000"/>
            <rFont val="Arial"/>
            <family val="34"/>
          </rPr>
          <t xml:space="preserve">
</t>
        </r>
        <r>
          <rPr>
            <b/>
            <sz val="10"/>
            <color rgb="FF000000"/>
            <rFont val="Arial"/>
            <family val="34"/>
          </rPr>
          <t xml:space="preserve">Nota 1: </t>
        </r>
        <r>
          <rPr>
            <sz val="10"/>
            <color rgb="FF000000"/>
            <rFont val="Arial"/>
            <family val="34"/>
          </rPr>
          <t xml:space="preserve">este plan de contingencia se enmarca dentro del Plan de Continuidad de Negocio y se considera un control correctivo. 
</t>
        </r>
        <r>
          <rPr>
            <b/>
            <sz val="10"/>
            <color rgb="FF000000"/>
            <rFont val="Arial"/>
            <family val="34"/>
          </rPr>
          <t xml:space="preserve">Nota 2: </t>
        </r>
        <r>
          <rPr>
            <sz val="10"/>
            <color rgb="FF000000"/>
            <rFont val="Arial"/>
            <family val="34"/>
          </rPr>
          <t xml:space="preserve">las acciones que se planteen en este campo servirán de referencia para implementar un plan de acción para tratar un evento o riesgo materializado
</t>
        </r>
        <r>
          <rPr>
            <b/>
            <sz val="10"/>
            <color rgb="FF000000"/>
            <rFont val="Arial"/>
            <family val="34"/>
          </rPr>
          <t xml:space="preserve">Nota 3: </t>
        </r>
        <r>
          <rPr>
            <sz val="10"/>
            <color rgb="FF000000"/>
            <rFont val="Arial"/>
            <family val="34"/>
          </rPr>
          <t>las acciones que se contemplan en este campo servirán de insumo para el tratamiento de mitigación que se diligencia al momento de reportar un riesgo materializado</t>
        </r>
      </text>
    </comment>
    <comment ref="B9" authorId="0" shapeId="0" xr:uid="{98F86AE3-A7AB-9C4F-942E-A3D773EAA0ED}">
      <text>
        <r>
          <rPr>
            <b/>
            <sz val="10"/>
            <color rgb="FF000000"/>
            <rFont val="Arial"/>
            <family val="34"/>
          </rPr>
          <t xml:space="preserve">Código Riesgo:
</t>
        </r>
        <r>
          <rPr>
            <sz val="10"/>
            <color rgb="FF000000"/>
            <rFont val="Arial"/>
            <family val="34"/>
          </rPr>
          <t xml:space="preserve">
</t>
        </r>
        <r>
          <rPr>
            <sz val="10"/>
            <color rgb="FF000000"/>
            <rFont val="Arial"/>
            <family val="34"/>
          </rPr>
          <t xml:space="preserve">Este campo corresponde al consecutivo del riesgo permitiendo llevar una trazabilidad de los riesgos. Este código será administrado y suministrado por parte de la Oficina Asesora de Planeación en caso que sea un nuevo riesgo. 
</t>
        </r>
        <r>
          <rPr>
            <sz val="10"/>
            <color rgb="FF000000"/>
            <rFont val="Arial"/>
            <family val="34"/>
          </rPr>
          <t xml:space="preserve">
</t>
        </r>
        <r>
          <rPr>
            <sz val="10"/>
            <color rgb="FF000000"/>
            <rFont val="Arial"/>
            <family val="34"/>
          </rPr>
          <t xml:space="preserve">En los casos que se trate de una actualización del riesgo, se podrá emplear el mismo No. de Riesgo asignado previamente en las matrices de riesgos institucionales.  
</t>
        </r>
        <r>
          <rPr>
            <sz val="10"/>
            <color rgb="FF000000"/>
            <rFont val="Arial"/>
            <family val="34"/>
          </rPr>
          <t xml:space="preserve">
</t>
        </r>
        <r>
          <rPr>
            <b/>
            <sz val="10"/>
            <color rgb="FF000000"/>
            <rFont val="Arial"/>
            <family val="34"/>
          </rPr>
          <t xml:space="preserve">Nota 1: </t>
        </r>
        <r>
          <rPr>
            <sz val="10"/>
            <color rgb="FF000000"/>
            <rFont val="Arial"/>
            <family val="34"/>
          </rPr>
          <t xml:space="preserve">Es importante anotar que así el riesgo salga del mapa no existirá otro riesgo con el mismo número. La entidad puede ir en el riesgo 150 pero tener 70 riesgos vigentes.
</t>
        </r>
        <r>
          <rPr>
            <b/>
            <sz val="10"/>
            <color rgb="FF000000"/>
            <rFont val="Arial"/>
            <family val="34"/>
          </rPr>
          <t xml:space="preserve">Nota 2: </t>
        </r>
        <r>
          <rPr>
            <sz val="10"/>
            <color rgb="FF000000"/>
            <rFont val="Arial"/>
            <family val="34"/>
          </rPr>
          <t xml:space="preserve">Para efectos de documentación de un nuevo riesgo por parte de las áreas, poner temporalmente en código de riesgo "Nuevo Riesgo", mientras se surte el proceso de asignación de código por parte de la Oficina Asesora de Planeación. </t>
        </r>
      </text>
    </comment>
    <comment ref="C9" authorId="0" shapeId="0" xr:uid="{B152E7A0-51EC-2D43-A806-2C50BD642AF3}">
      <text>
        <r>
          <rPr>
            <b/>
            <sz val="10"/>
            <color rgb="FF000000"/>
            <rFont val="Tahoma"/>
            <family val="2"/>
          </rPr>
          <t>Tipología de Riesgo:</t>
        </r>
        <r>
          <rPr>
            <sz val="10"/>
            <color rgb="FF000000"/>
            <rFont val="Tahoma"/>
            <family val="2"/>
          </rPr>
          <t xml:space="preserve">
</t>
        </r>
        <r>
          <rPr>
            <sz val="10"/>
            <color rgb="FF000000"/>
            <rFont val="Tahoma"/>
            <family val="2"/>
          </rPr>
          <t xml:space="preserve">
</t>
        </r>
        <r>
          <rPr>
            <sz val="10"/>
            <color rgb="FF000000"/>
            <rFont val="Tahoma"/>
            <family val="2"/>
          </rPr>
          <t xml:space="preserve">En este campo se debe seleccionar la opción </t>
        </r>
        <r>
          <rPr>
            <b/>
            <sz val="10"/>
            <color rgb="FF000000"/>
            <rFont val="Tahoma"/>
            <family val="2"/>
          </rPr>
          <t xml:space="preserve">"Corrupción", </t>
        </r>
        <r>
          <rPr>
            <sz val="10"/>
            <color rgb="FF000000"/>
            <rFont val="Tahoma"/>
            <family val="2"/>
          </rPr>
          <t>a fin de hacer la distinción de los otros tipos de riesgos institucionales de la entidad, como lo son los de Gestión, de Seguridad de la Información, de Continuidad del Negocio, del Sistema de Gestión de Seguridad y Salud en el Trabajo, del Sistema de Gestión Ambiental, de contratación y de proyectos.</t>
        </r>
      </text>
    </comment>
    <comment ref="D9" authorId="0" shapeId="0" xr:uid="{10C81F4C-1C23-CB48-891A-135D2C208860}">
      <text>
        <r>
          <rPr>
            <b/>
            <sz val="10"/>
            <color rgb="FF000000"/>
            <rFont val="Arial"/>
            <family val="34"/>
          </rPr>
          <t xml:space="preserve">Subcategoria_Riesgo:
</t>
        </r>
        <r>
          <rPr>
            <b/>
            <sz val="10"/>
            <color rgb="FF000000"/>
            <rFont val="Arial"/>
            <family val="34"/>
          </rPr>
          <t xml:space="preserve">
</t>
        </r>
        <r>
          <rPr>
            <sz val="10"/>
            <color rgb="FF000000"/>
            <rFont val="Arial"/>
            <family val="34"/>
          </rPr>
          <t xml:space="preserve">Seleccione la subcategoría de los riesgos de corrupción de la lista desplegable pre-determinada.
</t>
        </r>
        <r>
          <rPr>
            <sz val="10"/>
            <color rgb="FF000000"/>
            <rFont val="Arial"/>
            <family val="34"/>
          </rPr>
          <t xml:space="preserve">
</t>
        </r>
        <r>
          <rPr>
            <b/>
            <sz val="10"/>
            <color rgb="FF000000"/>
            <rFont val="Arial"/>
            <family val="34"/>
          </rPr>
          <t xml:space="preserve">Nota 1: </t>
        </r>
        <r>
          <rPr>
            <sz val="10"/>
            <color rgb="FF000000"/>
            <rFont val="Arial"/>
            <family val="34"/>
          </rPr>
          <t xml:space="preserve">Para conocer el detalle de la descripción de cada una de las subcategorías de riesgos, se podrá consultar la pestaña "Tipologia_Riesgos"
</t>
        </r>
      </text>
    </comment>
    <comment ref="E9" authorId="0" shapeId="0" xr:uid="{FF28A5D9-AE54-5E4A-9D5B-032806076464}">
      <text>
        <r>
          <rPr>
            <b/>
            <sz val="10"/>
            <color rgb="FF000000"/>
            <rFont val="Arial"/>
            <family val="34"/>
          </rPr>
          <t xml:space="preserve">Macroproceso:
</t>
        </r>
        <r>
          <rPr>
            <sz val="10"/>
            <color rgb="FF000000"/>
            <rFont val="Arial"/>
            <family val="34"/>
          </rPr>
          <t xml:space="preserve">
</t>
        </r>
        <r>
          <rPr>
            <sz val="10"/>
            <color rgb="FF000000"/>
            <rFont val="Arial"/>
            <family val="34"/>
          </rPr>
          <t xml:space="preserve">Seleccione de la lista desplegable predeterminada el macroproceso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estos macroprocesos corresponden a la arquitectura institucional de SAE</t>
        </r>
      </text>
    </comment>
    <comment ref="F9" authorId="0" shapeId="0" xr:uid="{87B10172-658C-8F4A-BA4E-3A178963D1E9}">
      <text>
        <r>
          <rPr>
            <b/>
            <sz val="10"/>
            <color rgb="FF000000"/>
            <rFont val="Arial"/>
            <family val="34"/>
          </rPr>
          <t xml:space="preserve">Proceso:
</t>
        </r>
        <r>
          <rPr>
            <sz val="10"/>
            <color rgb="FF000000"/>
            <rFont val="Arial"/>
            <family val="34"/>
          </rPr>
          <t xml:space="preserve">
</t>
        </r>
        <r>
          <rPr>
            <sz val="10"/>
            <color rgb="FF000000"/>
            <rFont val="Arial"/>
            <family val="34"/>
          </rPr>
          <t xml:space="preserve">Seleccione de la lista desplegable predeterminada el proceso al cual corresponde el riesgo que se documentará. 
</t>
        </r>
        <r>
          <rPr>
            <sz val="10"/>
            <color rgb="FF000000"/>
            <rFont val="Arial"/>
            <family val="34"/>
          </rPr>
          <t xml:space="preserve">
</t>
        </r>
        <r>
          <rPr>
            <b/>
            <sz val="10"/>
            <color rgb="FF000000"/>
            <rFont val="Arial"/>
            <family val="34"/>
          </rPr>
          <t xml:space="preserve">Nota 1: </t>
        </r>
        <r>
          <rPr>
            <sz val="10"/>
            <color rgb="FF000000"/>
            <rFont val="Arial"/>
            <family val="34"/>
          </rPr>
          <t xml:space="preserve">estos procesos están asociados al macroproceso seleccionado en la columna E, y se encuentran enlistados conforme a la arquitectura institucional de SAE
</t>
        </r>
      </text>
    </comment>
    <comment ref="G9" authorId="0" shapeId="0" xr:uid="{0F892F6C-9DF4-CE4F-B4DD-4EDF748CAD4E}">
      <text>
        <r>
          <rPr>
            <b/>
            <sz val="10"/>
            <color rgb="FF000000"/>
            <rFont val="Arial"/>
            <family val="34"/>
          </rPr>
          <t xml:space="preserve">Objetivo Proceso
</t>
        </r>
        <r>
          <rPr>
            <b/>
            <sz val="10"/>
            <color rgb="FF000000"/>
            <rFont val="Arial"/>
            <family val="34"/>
          </rPr>
          <t xml:space="preserve">
</t>
        </r>
        <r>
          <rPr>
            <sz val="10"/>
            <color rgb="FF000000"/>
            <rFont val="Arial"/>
            <family val="34"/>
          </rPr>
          <t>En este espacio escriba el objetivo del proceso a fin de analizar los posibles riesgos de corrupción asociados al mismo</t>
        </r>
      </text>
    </comment>
    <comment ref="H9" authorId="0" shapeId="0" xr:uid="{0BD37309-02E5-044D-8537-C7F9DD119EDA}">
      <text>
        <r>
          <rPr>
            <b/>
            <sz val="10"/>
            <color rgb="FF000000"/>
            <rFont val="Arial"/>
            <family val="34"/>
          </rPr>
          <t xml:space="preserve">Producto/ Servicio: 
</t>
        </r>
        <r>
          <rPr>
            <b/>
            <sz val="10"/>
            <color rgb="FF000000"/>
            <rFont val="Arial"/>
            <family val="34"/>
          </rPr>
          <t xml:space="preserve">
</t>
        </r>
        <r>
          <rPr>
            <sz val="10"/>
            <color rgb="FF000000"/>
            <rFont val="Arial"/>
            <family val="34"/>
          </rPr>
          <t>Escriba en este espacio de manera concisa el producto o servicio principal asociado al riesgo que documentará.</t>
        </r>
      </text>
    </comment>
    <comment ref="I9" authorId="0" shapeId="0" xr:uid="{2951D188-1BD8-C347-8531-B566D416CE98}">
      <text>
        <r>
          <rPr>
            <b/>
            <sz val="10"/>
            <color rgb="FF000000"/>
            <rFont val="Arial"/>
            <family val="34"/>
          </rPr>
          <t xml:space="preserve">Descripción del Riesgo:
</t>
        </r>
        <r>
          <rPr>
            <b/>
            <sz val="10"/>
            <color rgb="FF000000"/>
            <rFont val="Arial"/>
            <family val="34"/>
          </rPr>
          <t xml:space="preserve">
</t>
        </r>
        <r>
          <rPr>
            <sz val="10"/>
            <color rgb="FF000000"/>
            <rFont val="Arial"/>
            <family val="34"/>
          </rPr>
          <t xml:space="preserve">Este campo no debe ser diligenciado ya que es automático con base en la siguiente estructura:
</t>
        </r>
        <r>
          <rPr>
            <sz val="10"/>
            <color rgb="FF000000"/>
            <rFont val="Arial"/>
            <family val="34"/>
          </rPr>
          <t xml:space="preserve">
</t>
        </r>
        <r>
          <rPr>
            <sz val="10"/>
            <color rgb="FF000000"/>
            <rFont val="Arial"/>
            <family val="34"/>
          </rPr>
          <t xml:space="preserve">Posibilidad de recibir o solicitar cualquier dádiva o beneficio a nombre propio o de terceros + con el fin de + Hecho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La estructura propuesta para la descripción del riesgo se toma con base en los lineamientos generales de la Secretaría de Transparencia y el Departamento Administrativo de la Función Pública </t>
        </r>
      </text>
    </comment>
    <comment ref="J9" authorId="0" shapeId="0" xr:uid="{068152A9-21D2-FA40-B35F-B206F77F647E}">
      <text>
        <r>
          <rPr>
            <b/>
            <sz val="10"/>
            <color rgb="FF000000"/>
            <rFont val="Arial"/>
            <family val="34"/>
          </rPr>
          <t xml:space="preserve">Hecho de Corrupción:
</t>
        </r>
        <r>
          <rPr>
            <b/>
            <sz val="10"/>
            <color rgb="FF000000"/>
            <rFont val="Arial"/>
            <family val="34"/>
          </rPr>
          <t xml:space="preserve">
</t>
        </r>
        <r>
          <rPr>
            <sz val="10"/>
            <color rgb="FF000000"/>
            <rFont val="Arial"/>
            <family val="34"/>
          </rPr>
          <t xml:space="preserve">Describa el evento de corrupción o circunstancia bajo la que se presenta el riesgo de corrupción
</t>
        </r>
        <r>
          <rPr>
            <sz val="10"/>
            <color rgb="FF000000"/>
            <rFont val="Arial"/>
            <family val="34"/>
          </rPr>
          <t xml:space="preserve">
</t>
        </r>
        <r>
          <rPr>
            <b/>
            <sz val="10"/>
            <color rgb="FF000000"/>
            <rFont val="Arial"/>
            <family val="34"/>
          </rPr>
          <t xml:space="preserve">Nota 1: </t>
        </r>
        <r>
          <rPr>
            <sz val="10"/>
            <color rgb="FF000000"/>
            <rFont val="Arial"/>
            <family val="34"/>
          </rPr>
          <t xml:space="preserve">Un hecho de corrupción se considera un evento incierto pero factible (incertidumbre)
</t>
        </r>
        <r>
          <rPr>
            <sz val="10"/>
            <color rgb="FF000000"/>
            <rFont val="Arial"/>
            <family val="34"/>
          </rPr>
          <t xml:space="preserve">
</t>
        </r>
        <r>
          <rPr>
            <b/>
            <sz val="10"/>
            <color rgb="FF000000"/>
            <rFont val="Arial"/>
            <family val="34"/>
          </rPr>
          <t xml:space="preserve">Nota 2: </t>
        </r>
        <r>
          <rPr>
            <sz val="10"/>
            <color rgb="FF000000"/>
            <rFont val="Arial"/>
            <family val="34"/>
          </rPr>
          <t xml:space="preserve">La redacción del hecho de corrupción debe iniciar con un verbo en infinitivo para facilitar la estructura de la redacción propuesta
</t>
        </r>
        <r>
          <rPr>
            <sz val="10"/>
            <color rgb="FF000000"/>
            <rFont val="Arial"/>
            <family val="34"/>
          </rPr>
          <t xml:space="preserve">
</t>
        </r>
        <r>
          <rPr>
            <b/>
            <sz val="10"/>
            <color rgb="FF000000"/>
            <rFont val="Arial"/>
            <family val="34"/>
          </rPr>
          <t xml:space="preserve">Ejemplos de Hechos de Corrupción:
</t>
        </r>
        <r>
          <rPr>
            <sz val="10"/>
            <color rgb="FF000000"/>
            <rFont val="Arial"/>
            <family val="34"/>
          </rPr>
          <t xml:space="preserve">* Intervenir en un trámite con violación al régimen legal
</t>
        </r>
        <r>
          <rPr>
            <sz val="10"/>
            <color rgb="FF000000"/>
            <rFont val="Arial"/>
            <family val="34"/>
          </rPr>
          <t xml:space="preserve">* Tramitar un contrato sin observacia de requisitos legales esenciales
</t>
        </r>
        <r>
          <rPr>
            <sz val="10"/>
            <color rgb="FF000000"/>
            <rFont val="Arial"/>
            <family val="34"/>
          </rPr>
          <t xml:space="preserve">* Reportar erroneamente información financiera con dolo o intención
</t>
        </r>
        <r>
          <rPr>
            <sz val="10"/>
            <color rgb="FF000000"/>
            <rFont val="Arial"/>
            <family val="34"/>
          </rPr>
          <t xml:space="preserve">* Facilitar actuaciones administrativas sin el lleno de requisitos o evidencias
</t>
        </r>
        <r>
          <rPr>
            <sz val="10"/>
            <color rgb="FF000000"/>
            <rFont val="Arial"/>
            <family val="34"/>
          </rPr>
          <t xml:space="preserve">* Realizar pagos intencionales que no corresponden a servicios recibidos
</t>
        </r>
        <r>
          <rPr>
            <sz val="10"/>
            <color rgb="FF000000"/>
            <rFont val="Arial"/>
            <family val="34"/>
          </rPr>
          <t xml:space="preserve">* Emitir un informe que no corresponda con los resultados de la auditoría </t>
        </r>
      </text>
    </comment>
    <comment ref="K9" authorId="0" shapeId="0" xr:uid="{D8118E0F-F59F-7943-9FB4-8EAEAF162184}">
      <text>
        <r>
          <rPr>
            <b/>
            <sz val="10"/>
            <color rgb="FF000000"/>
            <rFont val="Arial"/>
            <family val="34"/>
          </rPr>
          <t>Cod.Causa:</t>
        </r>
        <r>
          <rPr>
            <sz val="10"/>
            <color rgb="FF000000"/>
            <rFont val="Arial"/>
            <family val="34"/>
          </rPr>
          <t xml:space="preserve">
</t>
        </r>
        <r>
          <rPr>
            <sz val="10"/>
            <color rgb="FF000000"/>
            <rFont val="Arial"/>
            <family val="34"/>
          </rPr>
          <t xml:space="preserve">
</t>
        </r>
        <r>
          <rPr>
            <b/>
            <sz val="10"/>
            <color rgb="FF000000"/>
            <rFont val="Arial"/>
            <family val="34"/>
          </rPr>
          <t xml:space="preserve">Nota1: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2: </t>
        </r>
        <r>
          <rPr>
            <sz val="10"/>
            <color rgb="FF000000"/>
            <rFont val="Arial"/>
            <family val="34"/>
          </rPr>
          <t>Se sugiere enlistar como máximo 7 causas relacionadas con el riesgo identificado. En caso de identificar más, por favor priorice las más relevantes de acuerdo con el análisis del equipo de trabajo, de tal manera que queden como máximo el número de causas indicado.</t>
        </r>
      </text>
    </comment>
    <comment ref="L9" authorId="0" shapeId="0" xr:uid="{ABFD651A-0CF6-6846-A4F5-75A5BF73E430}">
      <text>
        <r>
          <rPr>
            <b/>
            <sz val="10"/>
            <color rgb="FF000000"/>
            <rFont val="Arial"/>
            <family val="34"/>
          </rPr>
          <t xml:space="preserve">Causas Asociadas (CA):
</t>
        </r>
        <r>
          <rPr>
            <sz val="10"/>
            <color rgb="FF000000"/>
            <rFont val="Arial"/>
            <family val="34"/>
          </rPr>
          <t xml:space="preserve">
</t>
        </r>
        <r>
          <rPr>
            <sz val="10"/>
            <color rgb="FF000000"/>
            <rFont val="Arial"/>
            <family val="34"/>
          </rPr>
          <t xml:space="preserve">Enliste las causas identificadas al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Las causas se deben identificar según las actividades que se llevan a cabo para el logro de los objetivos del proceso y relacionadas con el posible hecho de corrupción. 
</t>
        </r>
        <r>
          <rPr>
            <sz val="10"/>
            <color rgb="FF000000"/>
            <rFont val="Arial"/>
            <family val="34"/>
          </rPr>
          <t xml:space="preserve">
</t>
        </r>
        <r>
          <rPr>
            <b/>
            <sz val="10"/>
            <color rgb="FF000000"/>
            <rFont val="Arial"/>
            <family val="34"/>
          </rPr>
          <t xml:space="preserve">Nota 2: </t>
        </r>
        <r>
          <rPr>
            <sz val="10"/>
            <color rgb="FF000000"/>
            <rFont val="Arial"/>
            <family val="34"/>
          </rPr>
          <t xml:space="preserve">Las causas corresponden a aquellas situaciones concretas que se desvían para originar la materialización del riesgo. 
</t>
        </r>
        <r>
          <rPr>
            <sz val="10"/>
            <color rgb="FF000000"/>
            <rFont val="Arial"/>
            <family val="34"/>
          </rPr>
          <t xml:space="preserve">
</t>
        </r>
        <r>
          <rPr>
            <b/>
            <sz val="10"/>
            <color rgb="FF000000"/>
            <rFont val="Arial"/>
            <family val="34"/>
          </rPr>
          <t xml:space="preserve">Nota 3: </t>
        </r>
        <r>
          <rPr>
            <sz val="10"/>
            <color rgb="FF000000"/>
            <rFont val="Arial"/>
            <family val="34"/>
          </rPr>
          <t xml:space="preserve">Ejemplo brindado por la Secretaria de Transparencia: en el caso que el riesgo de corrupción esté asociado con emitir un informe que no corresponda con los resultados de la auditoría 
</t>
        </r>
        <r>
          <rPr>
            <sz val="10"/>
            <color rgb="FF000000"/>
            <rFont val="Arial"/>
            <family val="34"/>
          </rPr>
          <t xml:space="preserve">(Hecho de Corrupción), se tiene que identificar las actividades que el profesional que lleva a cabo la auditoría debe realizar para que este evento se presente (causas); es decir; manipular los resultados de la auditioría; no adjuntar soportes de los resultados.
</t>
        </r>
        <r>
          <rPr>
            <sz val="10"/>
            <color rgb="FF000000"/>
            <rFont val="Arial"/>
            <family val="34"/>
          </rPr>
          <t xml:space="preserve">
</t>
        </r>
        <r>
          <rPr>
            <b/>
            <sz val="10"/>
            <color rgb="FF000000"/>
            <rFont val="Arial"/>
            <family val="34"/>
          </rPr>
          <t xml:space="preserve">Nota 4: </t>
        </r>
        <r>
          <rPr>
            <sz val="10"/>
            <color rgb="FF000000"/>
            <rFont val="Arial"/>
            <family val="34"/>
          </rPr>
          <t>Tener en cuenta el lineamiento brindado por parte de la Secretaría de Transparencia, en el cual se indica que las causas o presiones externas no son válidas como causas ya que están por fuera del alcance del proceso</t>
        </r>
      </text>
    </comment>
    <comment ref="M9" authorId="0" shapeId="0" xr:uid="{2E12AB4F-86BB-384D-B373-642C778E5433}">
      <text>
        <r>
          <rPr>
            <b/>
            <sz val="10"/>
            <color rgb="FF000000"/>
            <rFont val="Arial"/>
            <family val="34"/>
          </rPr>
          <t xml:space="preserve">Consecuencias:
</t>
        </r>
        <r>
          <rPr>
            <sz val="10"/>
            <color rgb="FF000000"/>
            <rFont val="Arial"/>
            <family val="34"/>
          </rPr>
          <t xml:space="preserve">
</t>
        </r>
        <r>
          <rPr>
            <sz val="10"/>
            <color rgb="FF000000"/>
            <rFont val="Arial"/>
            <family val="34"/>
          </rPr>
          <t>Enliste las consecuencias que puede ocasionar a la organización la materialización del riesgo, redacte de la forma más concreta posible.</t>
        </r>
      </text>
    </comment>
    <comment ref="N9" authorId="0" shapeId="0" xr:uid="{F57B31D3-578A-8244-9B4D-80E1BBC85681}">
      <text>
        <r>
          <rPr>
            <b/>
            <sz val="10"/>
            <color rgb="FF000000"/>
            <rFont val="Arial"/>
            <family val="34"/>
          </rPr>
          <t xml:space="preserve">Criterios para determinar probabilidad:
</t>
        </r>
        <r>
          <rPr>
            <sz val="10"/>
            <color rgb="FF000000"/>
            <rFont val="Arial"/>
            <family val="34"/>
          </rPr>
          <t xml:space="preserve">
</t>
        </r>
        <r>
          <rPr>
            <sz val="10"/>
            <color rgb="FF000000"/>
            <rFont val="Arial"/>
            <family val="34"/>
          </rPr>
          <t>Seleccione de la lista desplegable el criterio para determinar la probabilidad de ocurrencia del riesgo identificado, ya sea por medio de la factibilidad del evento o su ocurrencia histórica</t>
        </r>
      </text>
    </comment>
    <comment ref="O9" authorId="0" shapeId="0" xr:uid="{98C57A88-91D8-514D-AF13-393E1527E184}">
      <text>
        <r>
          <rPr>
            <b/>
            <sz val="10"/>
            <color rgb="FF000000"/>
            <rFont val="Arial"/>
            <family val="34"/>
          </rPr>
          <t xml:space="preserve">Probabilidad Inherente:
</t>
        </r>
        <r>
          <rPr>
            <sz val="10"/>
            <color rgb="FF000000"/>
            <rFont val="Arial"/>
            <family val="34"/>
          </rPr>
          <t xml:space="preserve">
</t>
        </r>
        <r>
          <rPr>
            <sz val="10"/>
            <color rgb="FF000000"/>
            <rFont val="Arial"/>
            <family val="34"/>
          </rPr>
          <t xml:space="preserve">Este campo es automático de acuerdo con la selección del criterio escogido en la columna N. </t>
        </r>
      </text>
    </comment>
    <comment ref="P9" authorId="0" shapeId="0" xr:uid="{2558DD9A-5A84-CE4B-8396-8B43BE5EB5C7}">
      <text>
        <r>
          <rPr>
            <b/>
            <sz val="10"/>
            <color rgb="FF000000"/>
            <rFont val="Arial"/>
            <family val="34"/>
          </rPr>
          <t xml:space="preserve">Valor Probabilidad Inherente
</t>
        </r>
        <r>
          <rPr>
            <sz val="10"/>
            <color rgb="FF000000"/>
            <rFont val="Arial"/>
            <family val="34"/>
          </rPr>
          <t xml:space="preserve">
</t>
        </r>
        <r>
          <rPr>
            <sz val="10"/>
            <color rgb="FF000000"/>
            <rFont val="Arial"/>
            <family val="34"/>
          </rPr>
          <t xml:space="preserve">Este campo es automático de acuerdo con la probabilidad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 la probabilidad inherente del riesgo. </t>
        </r>
      </text>
    </comment>
    <comment ref="S9" authorId="0" shapeId="0" xr:uid="{A80EAEF5-98E9-164F-A2FC-067115EB4C2C}">
      <text>
        <r>
          <rPr>
            <b/>
            <sz val="10"/>
            <color rgb="FF000000"/>
            <rFont val="Arial"/>
            <family val="34"/>
          </rPr>
          <t xml:space="preserve">Criterios para determinar impacto:
</t>
        </r>
        <r>
          <rPr>
            <sz val="10"/>
            <color rgb="FF000000"/>
            <rFont val="Arial"/>
            <family val="34"/>
          </rPr>
          <t xml:space="preserve">
</t>
        </r>
        <r>
          <rPr>
            <sz val="10"/>
            <color rgb="FF000000"/>
            <rFont val="Arial"/>
            <family val="34"/>
          </rPr>
          <t>Seleccione de la lista desplegable el criterio para determinar el impacto del riesgo de acuerdo con el número de respuestas afirmativas del cuestionario de corrupción aplicado (dato automático de la Columna R)</t>
        </r>
      </text>
    </comment>
    <comment ref="T9" authorId="0" shapeId="0" xr:uid="{0C1EAEBC-6EE6-8C4D-8A4A-C0F237A9BAFA}">
      <text>
        <r>
          <rPr>
            <b/>
            <sz val="10"/>
            <color rgb="FF000000"/>
            <rFont val="Tahoma"/>
            <family val="34"/>
          </rPr>
          <t xml:space="preserve">Impacto Inherente:
</t>
        </r>
        <r>
          <rPr>
            <sz val="10"/>
            <color rgb="FF000000"/>
            <rFont val="Calibri"/>
            <family val="2"/>
          </rPr>
          <t xml:space="preserve">
</t>
        </r>
        <r>
          <rPr>
            <sz val="10"/>
            <color rgb="FF000000"/>
            <rFont val="Tahoma"/>
            <family val="34"/>
          </rPr>
          <t xml:space="preserve">Este campo es automático de acuerdo con la selección del criterio escogido en la columna S. </t>
        </r>
        <r>
          <rPr>
            <sz val="10"/>
            <color rgb="FF000000"/>
            <rFont val="Calibri"/>
            <family val="2"/>
          </rPr>
          <t xml:space="preserve">
</t>
        </r>
      </text>
    </comment>
    <comment ref="U9" authorId="0" shapeId="0" xr:uid="{BD4BC7F9-CD87-1747-9DDE-8E18AD8521F3}">
      <text>
        <r>
          <rPr>
            <b/>
            <sz val="10"/>
            <color rgb="FF000000"/>
            <rFont val="Arial"/>
            <family val="34"/>
          </rPr>
          <t xml:space="preserve">Valor Impacto Inherente:
</t>
        </r>
        <r>
          <rPr>
            <sz val="10"/>
            <color rgb="FF000000"/>
            <rFont val="Arial"/>
            <family val="34"/>
          </rPr>
          <t xml:space="preserve">
</t>
        </r>
        <r>
          <rPr>
            <sz val="10"/>
            <color rgb="FF000000"/>
            <rFont val="Arial"/>
            <family val="34"/>
          </rPr>
          <t xml:space="preserve">Este campo es automático de acuerdo con el impacto inherente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corresponde al valor númerico asignado al impacto inherente del riesgo. </t>
        </r>
      </text>
    </comment>
    <comment ref="V9" authorId="0" shapeId="0" xr:uid="{CF100B37-7894-4048-943D-2E6FBF81B6C4}">
      <text>
        <r>
          <rPr>
            <b/>
            <sz val="10"/>
            <color rgb="FF000000"/>
            <rFont val="Arial"/>
            <family val="34"/>
          </rPr>
          <t xml:space="preserve">Zona de Riesgos Inherente
</t>
        </r>
        <r>
          <rPr>
            <sz val="10"/>
            <color rgb="FF000000"/>
            <rFont val="Arial"/>
            <family val="34"/>
          </rPr>
          <t xml:space="preserve">
</t>
        </r>
        <r>
          <rPr>
            <sz val="10"/>
            <color rgb="FF000000"/>
            <rFont val="Arial"/>
            <family val="34"/>
          </rPr>
          <t xml:space="preserve">No diligencie este campo.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inherente, es el resultado de combinar la probabilidad Inherente (Columna O) y el impacto inherente (Columna T)</t>
        </r>
      </text>
    </comment>
    <comment ref="W9" authorId="0" shapeId="0" xr:uid="{67F5C938-84F6-554F-AFF6-3EA52FEF8C16}">
      <text>
        <r>
          <rPr>
            <b/>
            <sz val="10"/>
            <color rgb="FF000000"/>
            <rFont val="Arial"/>
            <family val="34"/>
          </rPr>
          <t xml:space="preserve">No. Control: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Se sugiere enlistar como máximo 7 controles relacionadas con el riesgo identificado. En caso de identificar más, por favor priorice los más relevantes y estratégicos de acuerdo con el análisis del equipo de trabajo, de tal manera que queden como máximo el número de controles indicado.</t>
        </r>
      </text>
    </comment>
    <comment ref="X9" authorId="0" shapeId="0" xr:uid="{442F87C2-56A4-6949-8BB1-F4D0D9DFC9FE}">
      <text>
        <r>
          <rPr>
            <b/>
            <sz val="10"/>
            <color rgb="FF000000"/>
            <rFont val="Arial"/>
            <family val="34"/>
          </rPr>
          <t xml:space="preserve">Control:
</t>
        </r>
        <r>
          <rPr>
            <sz val="10"/>
            <color rgb="FF000000"/>
            <rFont val="Arial"/>
            <family val="34"/>
          </rPr>
          <t xml:space="preserve">
</t>
        </r>
        <r>
          <rPr>
            <sz val="10"/>
            <color rgb="FF000000"/>
            <rFont val="Arial"/>
            <family val="34"/>
          </rPr>
          <t xml:space="preserve">Indique de manera concisa y clara el título del control
</t>
        </r>
        <r>
          <rPr>
            <sz val="10"/>
            <color rgb="FF000000"/>
            <rFont val="Arial"/>
            <family val="34"/>
          </rPr>
          <t xml:space="preserve">
</t>
        </r>
        <r>
          <rPr>
            <b/>
            <sz val="10"/>
            <color rgb="FF000000"/>
            <rFont val="Arial"/>
            <family val="34"/>
          </rPr>
          <t xml:space="preserve">Nota 1: </t>
        </r>
        <r>
          <rPr>
            <sz val="10"/>
            <color rgb="FF000000"/>
            <rFont val="Arial"/>
            <family val="34"/>
          </rPr>
          <t>por cada causa identificada, se debe establecer un control</t>
        </r>
      </text>
    </comment>
    <comment ref="Y9" authorId="0" shapeId="0" xr:uid="{BD2C50D1-FE10-A34E-96D2-A1AC1F681909}">
      <text>
        <r>
          <rPr>
            <b/>
            <sz val="10"/>
            <color rgb="FF000000"/>
            <rFont val="Arial"/>
            <family val="34"/>
          </rPr>
          <t xml:space="preserve">Descripción del Control:
</t>
        </r>
        <r>
          <rPr>
            <sz val="10"/>
            <color rgb="FF000000"/>
            <rFont val="Arial"/>
            <family val="34"/>
          </rPr>
          <t xml:space="preserve">
</t>
        </r>
        <r>
          <rPr>
            <sz val="10"/>
            <color rgb="FF000000"/>
            <rFont val="Arial"/>
            <family val="34"/>
          </rPr>
          <t xml:space="preserve">Para la descripción del control debe tener en cuenta las siguientes variables:
</t>
        </r>
        <r>
          <rPr>
            <sz val="10"/>
            <color rgb="FF000000"/>
            <rFont val="Arial"/>
            <family val="34"/>
          </rPr>
          <t xml:space="preserve">
</t>
        </r>
        <r>
          <rPr>
            <sz val="10"/>
            <color rgb="FF000000"/>
            <rFont val="Arial"/>
            <family val="34"/>
          </rPr>
          <t xml:space="preserve">1. Cargo del responsable o nombre del sistema o aplicación encargado de llevar a cabo la actividad del control + 2. Periodicidad definida para la ejecución del control + 3. Propósito del Control + 4. Cómo se realiza el control + 5. Indicar las observaciones o desviaciones resultantes de ejecutar el control + 6. Indicar la evidencia de la ejecución del control
</t>
        </r>
        <r>
          <rPr>
            <sz val="10"/>
            <color rgb="FF000000"/>
            <rFont val="Arial"/>
            <family val="34"/>
          </rPr>
          <t xml:space="preserve">
</t>
        </r>
        <r>
          <rPr>
            <b/>
            <sz val="10"/>
            <color rgb="FF000000"/>
            <rFont val="Arial"/>
            <family val="34"/>
          </rPr>
          <t xml:space="preserve">Nota 1: </t>
        </r>
        <r>
          <rPr>
            <sz val="10"/>
            <color rgb="FF000000"/>
            <rFont val="Arial"/>
            <family val="34"/>
          </rPr>
          <t xml:space="preserve">Recuerde que el control se define como la medida que permite reducir o mitigar un riesgo.  
</t>
        </r>
        <r>
          <rPr>
            <b/>
            <sz val="10"/>
            <color rgb="FF000000"/>
            <rFont val="Arial"/>
            <family val="34"/>
          </rPr>
          <t xml:space="preserve">Nota 2: </t>
        </r>
        <r>
          <rPr>
            <sz val="10"/>
            <color rgb="FF000000"/>
            <rFont val="Arial"/>
            <family val="34"/>
          </rPr>
          <t xml:space="preserve">El responsable de ejecutar el control es la persona asignada para ejecutar el control. Debe tener la autoridad, competencias y conocimientos para ejecutar el control dentro del proceso y sus responsabilidades deben ser adecuadamente segregadas o redistribuidas entre diferentes individuos, para reducir así el riesgo de error o de actuaciones irregulares o fraudulentas 
</t>
        </r>
        <r>
          <rPr>
            <b/>
            <sz val="10"/>
            <color rgb="FF000000"/>
            <rFont val="Arial"/>
            <family val="34"/>
          </rPr>
          <t xml:space="preserve">Nota 3: </t>
        </r>
        <r>
          <rPr>
            <sz val="10"/>
            <color rgb="FF000000"/>
            <rFont val="Arial"/>
            <family val="34"/>
          </rPr>
          <t xml:space="preserve">El control debe tener una periodicidad específica para su realización (diario, mensual, trimestral, anual, etc.) y su ejecución debe ser consistente y oportuna para la mitigación del riesgo 
</t>
        </r>
        <r>
          <rPr>
            <b/>
            <sz val="10"/>
            <color rgb="FF000000"/>
            <rFont val="Arial"/>
            <family val="34"/>
          </rPr>
          <t xml:space="preserve">Nota 4: </t>
        </r>
        <r>
          <rPr>
            <sz val="10"/>
            <color rgb="FF000000"/>
            <rFont val="Arial"/>
            <family val="34"/>
          </rPr>
          <t xml:space="preserve">El control debe tener un propósito (verificar, validar, cotejar, comparar, revisar, etc.) para mitigar la causa de la materialización del riesgo
</t>
        </r>
        <r>
          <rPr>
            <b/>
            <sz val="10"/>
            <color rgb="FF000000"/>
            <rFont val="Arial"/>
            <family val="34"/>
          </rPr>
          <t xml:space="preserve">Nota 5: </t>
        </r>
        <r>
          <rPr>
            <sz val="10"/>
            <color rgb="FF000000"/>
            <rFont val="Arial"/>
            <family val="34"/>
          </rPr>
          <t xml:space="preserve">El control debe indicar el cómo se realiza, de tal forma que se pueda evaluar si la fuente u origen de la información que sirve para ejecutar el control, es confiable para la mitigación del riesgo. 
</t>
        </r>
        <r>
          <rPr>
            <b/>
            <sz val="10"/>
            <color rgb="FF000000"/>
            <rFont val="Arial"/>
            <family val="34"/>
          </rPr>
          <t xml:space="preserve">Nota 6: </t>
        </r>
        <r>
          <rPr>
            <sz val="10"/>
            <color rgb="FF000000"/>
            <rFont val="Arial"/>
            <family val="34"/>
          </rPr>
          <t xml:space="preserve">El control debe dejar evidencia de su ejecución. Esta evidencia ayuda a que se pueda revisar la misma información por parte de un tercero y llegue a la misma conclusión de quien ejecutó el control, y se pueda evaluar que el control realmente fue ejecutado de acuerdo con los parámetros establecidos 
</t>
        </r>
        <r>
          <rPr>
            <b/>
            <sz val="10"/>
            <color rgb="FF000000"/>
            <rFont val="Arial"/>
            <family val="34"/>
          </rPr>
          <t xml:space="preserve">Nota 7: </t>
        </r>
        <r>
          <rPr>
            <sz val="10"/>
            <color rgb="FF000000"/>
            <rFont val="Arial"/>
            <family val="34"/>
          </rPr>
          <t xml:space="preserve">Para cada causa debe existir un control. 
</t>
        </r>
        <r>
          <rPr>
            <b/>
            <sz val="10"/>
            <color rgb="FF000000"/>
            <rFont val="Arial"/>
            <family val="34"/>
          </rPr>
          <t xml:space="preserve">Nota 8: </t>
        </r>
        <r>
          <rPr>
            <sz val="10"/>
            <color rgb="FF000000"/>
            <rFont val="Arial"/>
            <family val="34"/>
          </rPr>
          <t>Un control puede ser tan eficiente que me ayude a mitigar varias causas, en estos casos se repite el control, asociado de manera independiente a la causa específica.</t>
        </r>
      </text>
    </comment>
    <comment ref="Z9" authorId="0" shapeId="0" xr:uid="{A99824DF-EE1C-8149-AAEE-93700B8C86FD}">
      <text>
        <r>
          <rPr>
            <b/>
            <sz val="10"/>
            <color rgb="FF000000"/>
            <rFont val="Tahoma"/>
            <family val="2"/>
          </rPr>
          <t xml:space="preserve">Procedimiento 
</t>
        </r>
        <r>
          <rPr>
            <sz val="10"/>
            <color rgb="FF000000"/>
            <rFont val="Tahoma"/>
            <family val="2"/>
          </rPr>
          <t xml:space="preserve">
</t>
        </r>
        <r>
          <rPr>
            <sz val="10"/>
            <color rgb="FF000000"/>
            <rFont val="Tahoma"/>
            <family val="2"/>
          </rPr>
          <t xml:space="preserve">Enunciar el procedimiento donde se ejecuta el control en caso que el mismo se encuentre documentado. De lo contrario escribir NA.
</t>
        </r>
        <r>
          <rPr>
            <sz val="10"/>
            <color rgb="FF000000"/>
            <rFont val="Tahoma"/>
            <family val="2"/>
          </rPr>
          <t xml:space="preserve">
</t>
        </r>
        <r>
          <rPr>
            <b/>
            <sz val="10"/>
            <color rgb="FF000000"/>
            <rFont val="Tahoma"/>
            <family val="2"/>
          </rPr>
          <t xml:space="preserve">Nota 1: </t>
        </r>
        <r>
          <rPr>
            <sz val="10"/>
            <color rgb="FF000000"/>
            <rFont val="Tahoma"/>
            <family val="2"/>
          </rPr>
          <t xml:space="preserve">El control no necesariamente se encuentra en el procedimiento exactamente como está redactado en la matriz de riesgos, dado que esta redacción tiene otros criterios definidos 
</t>
        </r>
        <r>
          <rPr>
            <b/>
            <sz val="10"/>
            <color rgb="FF000000"/>
            <rFont val="Tahoma"/>
            <family val="2"/>
          </rPr>
          <t xml:space="preserve">Nota 2: </t>
        </r>
        <r>
          <rPr>
            <sz val="10"/>
            <color rgb="FF000000"/>
            <rFont val="Tahoma"/>
            <family val="2"/>
          </rPr>
          <t>El control que se defina en la matriz de riesgos puede ser un conjunto o resumen de las actividades de control del procedimiento</t>
        </r>
      </text>
    </comment>
    <comment ref="AA9" authorId="0" shapeId="0" xr:uid="{62A607C6-1057-A64C-BCB3-EA48EF968F35}">
      <text>
        <r>
          <rPr>
            <b/>
            <sz val="10"/>
            <color rgb="FF000000"/>
            <rFont val="Arial"/>
            <family val="34"/>
          </rPr>
          <t>Área que ejecuta el control:</t>
        </r>
        <r>
          <rPr>
            <sz val="10"/>
            <color rgb="FF000000"/>
            <rFont val="Arial"/>
            <family val="34"/>
          </rPr>
          <t xml:space="preserve">
</t>
        </r>
        <r>
          <rPr>
            <sz val="10"/>
            <color rgb="FF000000"/>
            <rFont val="Arial"/>
            <family val="34"/>
          </rPr>
          <t>Área a la cual pertenece el funcionario o colaborador que ejecuta el control</t>
        </r>
      </text>
    </comment>
    <comment ref="AK9" authorId="0" shapeId="0" xr:uid="{923AA211-4496-0C4A-9A96-B169C28F46EC}">
      <text>
        <r>
          <rPr>
            <b/>
            <sz val="10"/>
            <color rgb="FF000000"/>
            <rFont val="Arial"/>
            <family val="34"/>
          </rPr>
          <t xml:space="preserve">Evaluación Ejecución del Control:
</t>
        </r>
        <r>
          <rPr>
            <sz val="10"/>
            <color rgb="FF000000"/>
            <rFont val="Arial"/>
            <family val="34"/>
          </rPr>
          <t xml:space="preserve">
</t>
        </r>
        <r>
          <rPr>
            <sz val="10"/>
            <color rgb="FF000000"/>
            <rFont val="Arial"/>
            <family val="34"/>
          </rPr>
          <t xml:space="preserve">Evalue de manera objetiva la ejecución del control, conforme los siguientes criterios:
</t>
        </r>
        <r>
          <rPr>
            <sz val="10"/>
            <color rgb="FF000000"/>
            <rFont val="Arial"/>
            <family val="34"/>
          </rPr>
          <t xml:space="preserve">
</t>
        </r>
        <r>
          <rPr>
            <b/>
            <sz val="10"/>
            <color rgb="FF000000"/>
            <rFont val="Arial"/>
            <family val="34"/>
          </rPr>
          <t xml:space="preserve">* Fuerte: </t>
        </r>
        <r>
          <rPr>
            <sz val="10"/>
            <color rgb="FF000000"/>
            <rFont val="Arial"/>
            <family val="34"/>
          </rPr>
          <t xml:space="preserve">El control se ejecuta de manera consistente por parte del responsable 
</t>
        </r>
        <r>
          <rPr>
            <sz val="10"/>
            <color rgb="FF000000"/>
            <rFont val="Arial"/>
            <family val="34"/>
          </rPr>
          <t xml:space="preserve">
</t>
        </r>
        <r>
          <rPr>
            <b/>
            <sz val="10"/>
            <color rgb="FF000000"/>
            <rFont val="Arial"/>
            <family val="34"/>
          </rPr>
          <t xml:space="preserve">* Moderado: </t>
        </r>
        <r>
          <rPr>
            <sz val="10"/>
            <color rgb="FF000000"/>
            <rFont val="Arial"/>
            <family val="34"/>
          </rPr>
          <t xml:space="preserve">El control se ejecuta algunas veces por parte del responsable 
</t>
        </r>
        <r>
          <rPr>
            <sz val="10"/>
            <color rgb="FF000000"/>
            <rFont val="Arial"/>
            <family val="34"/>
          </rPr>
          <t xml:space="preserve">
</t>
        </r>
        <r>
          <rPr>
            <b/>
            <sz val="10"/>
            <color rgb="FF000000"/>
            <rFont val="Arial"/>
            <family val="34"/>
          </rPr>
          <t xml:space="preserve">* Débil: </t>
        </r>
        <r>
          <rPr>
            <sz val="10"/>
            <color rgb="FF000000"/>
            <rFont val="Arial"/>
            <family val="34"/>
          </rPr>
          <t xml:space="preserve">El control no se ejecuta por parte del responsable
</t>
        </r>
        <r>
          <rPr>
            <sz val="10"/>
            <color rgb="FF000000"/>
            <rFont val="Calibri"/>
            <family val="2"/>
          </rPr>
          <t xml:space="preserve">
</t>
        </r>
      </text>
    </comment>
    <comment ref="AP9" authorId="0" shapeId="0" xr:uid="{B9E33466-53CE-CA4F-A29F-0E206A7093D1}">
      <text>
        <r>
          <rPr>
            <b/>
            <sz val="10"/>
            <color rgb="FF000000"/>
            <rFont val="Arial"/>
            <family val="34"/>
          </rPr>
          <t xml:space="preserve">¿Los controles ayudan a disminuir la probabilidad?
</t>
        </r>
        <r>
          <rPr>
            <sz val="10"/>
            <color rgb="FF000000"/>
            <rFont val="Arial"/>
            <family val="34"/>
          </rPr>
          <t xml:space="preserve">
</t>
        </r>
        <r>
          <rPr>
            <sz val="10"/>
            <color rgb="FF000000"/>
            <rFont val="Arial"/>
            <family val="34"/>
          </rPr>
          <t xml:space="preserve">Responda la pregunta, indicando la respuesta de la lista desplegable (Directamente; No disminuye)
</t>
        </r>
        <r>
          <rPr>
            <sz val="10"/>
            <color rgb="FF000000"/>
            <rFont val="Arial"/>
            <family val="34"/>
          </rPr>
          <t xml:space="preserve">
</t>
        </r>
        <r>
          <rPr>
            <b/>
            <sz val="10"/>
            <color rgb="FF000000"/>
            <rFont val="Arial"/>
            <family val="34"/>
          </rPr>
          <t xml:space="preserve">Nota 1: </t>
        </r>
        <r>
          <rPr>
            <sz val="10"/>
            <color rgb="FF000000"/>
            <rFont val="Arial"/>
            <family val="34"/>
          </rPr>
          <t xml:space="preserve">Para riesgos de corrupción los controles solo ayudan a disminuir la probabilidad, ya que el impacto del evento de corrupción es el mismo a nivel inherente y residual. 
</t>
        </r>
      </text>
    </comment>
    <comment ref="AQ9" authorId="0" shapeId="0" xr:uid="{B6AB7289-E65D-2442-A749-DA2ABD8B8088}">
      <text>
        <r>
          <rPr>
            <b/>
            <sz val="10"/>
            <color rgb="FF000000"/>
            <rFont val="Arial"/>
            <family val="34"/>
          </rPr>
          <t>Valor Probabilidad Residual:</t>
        </r>
        <r>
          <rPr>
            <sz val="10"/>
            <color rgb="FF000000"/>
            <rFont val="Arial"/>
            <family val="34"/>
          </rPr>
          <t xml:space="preserve">
</t>
        </r>
        <r>
          <rPr>
            <b/>
            <sz val="10"/>
            <color rgb="FF000000"/>
            <rFont val="Arial"/>
            <family val="34"/>
          </rPr>
          <t xml:space="preserve">
</t>
        </r>
        <r>
          <rPr>
            <sz val="10"/>
            <color rgb="FF000000"/>
            <rFont val="Arial"/>
            <family val="34"/>
          </rPr>
          <t xml:space="preserve">Este campo es automático y no debe ser diligenciado.
</t>
        </r>
        <r>
          <rPr>
            <b/>
            <sz val="10"/>
            <color rgb="FF000000"/>
            <rFont val="Arial"/>
            <family val="34"/>
          </rPr>
          <t xml:space="preserve">
</t>
        </r>
        <r>
          <rPr>
            <b/>
            <sz val="10"/>
            <color rgb="FF000000"/>
            <rFont val="Arial"/>
            <family val="34"/>
          </rPr>
          <t xml:space="preserve">Nota 1: </t>
        </r>
        <r>
          <rPr>
            <sz val="10"/>
            <color rgb="FF000000"/>
            <rFont val="Arial"/>
            <family val="34"/>
          </rPr>
          <t xml:space="preserve">el valor de la probabilidad residual se determina restando del valor de la probabilidad inherente el número de columnas que se desplaza la probabilidad en el mapa de riesgos con apoyo de los controles implementados. 
</t>
        </r>
        <r>
          <rPr>
            <sz val="10"/>
            <color rgb="FF000000"/>
            <rFont val="Arial"/>
            <family val="34"/>
          </rPr>
          <t xml:space="preserve">
</t>
        </r>
        <r>
          <rPr>
            <b/>
            <sz val="10"/>
            <color rgb="FF000000"/>
            <rFont val="Arial"/>
            <family val="34"/>
          </rPr>
          <t xml:space="preserve">Nota 2: </t>
        </r>
        <r>
          <rPr>
            <sz val="10"/>
            <color rgb="FF000000"/>
            <rFont val="Arial"/>
            <family val="34"/>
          </rPr>
          <t xml:space="preserve">el número de columnas que se desplaza el riesgo en el eje de probabilidades depende de la solidez conjunta de controles (Columna AO) y la incidencia de los controles en la disminución de la probabilidad (Columna AP) , de acuerdo con las combinaciones expuestas en la pestaña Tabla_Controles ( Capítulo Contribución de  controles a nivel residual)  
</t>
        </r>
        <r>
          <rPr>
            <sz val="10"/>
            <color rgb="FF000000"/>
            <rFont val="Arial"/>
            <family val="34"/>
          </rPr>
          <t xml:space="preserve">
</t>
        </r>
        <r>
          <rPr>
            <b/>
            <sz val="10"/>
            <color rgb="FF000000"/>
            <rFont val="Arial"/>
            <family val="34"/>
          </rPr>
          <t xml:space="preserve">Nota 3: </t>
        </r>
        <r>
          <rPr>
            <sz val="10"/>
            <color rgb="FF000000"/>
            <rFont val="Arial"/>
            <family val="34"/>
          </rPr>
          <t xml:space="preserve">Para los riesgos de corrupción únicamente hay disminución de probabilidad. Es decir, para el impacto no opera el desplazamiento o disminución.
</t>
        </r>
        <r>
          <rPr>
            <b/>
            <sz val="10"/>
            <color rgb="FF000000"/>
            <rFont val="Arial"/>
            <family val="34"/>
          </rPr>
          <t xml:space="preserve">
</t>
        </r>
        <r>
          <rPr>
            <b/>
            <sz val="10"/>
            <color rgb="FF000000"/>
            <rFont val="Arial"/>
            <family val="34"/>
          </rPr>
          <t xml:space="preserve">Nota 4: </t>
        </r>
        <r>
          <rPr>
            <sz val="10"/>
            <color rgb="FF000000"/>
            <rFont val="Arial"/>
            <family val="34"/>
          </rPr>
          <t xml:space="preserve">Si la solidez del conjunto de los controles es débil, este no disminuirá ningún cuadrante de la probabilidad asociado al riesgo. Esto quiere decir que la probabilidad residual será igual que la probabilidad inherente, y por lo tanto los controles no están siendo efectivos.
</t>
        </r>
        <r>
          <rPr>
            <sz val="10"/>
            <color rgb="FF000000"/>
            <rFont val="Arial"/>
            <family val="34"/>
          </rPr>
          <t xml:space="preserve">
</t>
        </r>
      </text>
    </comment>
    <comment ref="AR9" authorId="0" shapeId="0" xr:uid="{90B95551-B32D-504E-B6C1-388B29537E3C}">
      <text>
        <r>
          <rPr>
            <b/>
            <sz val="10"/>
            <color rgb="FF000000"/>
            <rFont val="Arial"/>
            <family val="34"/>
          </rPr>
          <t xml:space="preserve">Probabilidad Residual:
</t>
        </r>
        <r>
          <rPr>
            <sz val="10"/>
            <color rgb="FF000000"/>
            <rFont val="Arial"/>
            <family val="34"/>
          </rPr>
          <t xml:space="preserve">
</t>
        </r>
        <r>
          <rPr>
            <sz val="10"/>
            <color rgb="FF000000"/>
            <rFont val="Arial"/>
            <family val="34"/>
          </rPr>
          <t xml:space="preserve">Este campo es automático de acuerdo con la calificación del valor de la probabilidad residual (Columna AQ). Por esta razón este campo no debe ser modificado.
</t>
        </r>
        <r>
          <rPr>
            <sz val="10"/>
            <color rgb="FF000000"/>
            <rFont val="Arial"/>
            <family val="34"/>
          </rPr>
          <t xml:space="preserve">
</t>
        </r>
        <r>
          <rPr>
            <b/>
            <sz val="10"/>
            <color rgb="FF000000"/>
            <rFont val="Arial"/>
            <family val="34"/>
          </rPr>
          <t xml:space="preserve">Nota 1: </t>
        </r>
        <r>
          <rPr>
            <sz val="10"/>
            <color rgb="FF000000"/>
            <rFont val="Arial"/>
            <family val="34"/>
          </rPr>
          <t>La probabilidad residual es la resultante de aplicar la efectividad del control a la probabilidad inherente</t>
        </r>
      </text>
    </comment>
    <comment ref="AS9" authorId="0" shapeId="0" xr:uid="{C33CC1C8-5BA8-CD45-8793-F908059F432D}">
      <text>
        <r>
          <rPr>
            <b/>
            <sz val="10"/>
            <color rgb="FF000000"/>
            <rFont val="Arial"/>
            <family val="34"/>
          </rPr>
          <t xml:space="preserve">Impacto Residual:
</t>
        </r>
        <r>
          <rPr>
            <sz val="10"/>
            <color rgb="FF000000"/>
            <rFont val="Arial"/>
            <family val="34"/>
          </rPr>
          <t xml:space="preserve">
</t>
        </r>
        <r>
          <rPr>
            <sz val="10"/>
            <color rgb="FF000000"/>
            <rFont val="Arial"/>
            <family val="34"/>
          </rPr>
          <t xml:space="preserve">Este campo es automático de acuerdo con el Impacto Inherente del riesgo (Columna T).
</t>
        </r>
        <r>
          <rPr>
            <sz val="10"/>
            <color rgb="FF000000"/>
            <rFont val="Arial"/>
            <family val="34"/>
          </rPr>
          <t xml:space="preserve">
</t>
        </r>
        <r>
          <rPr>
            <b/>
            <sz val="10"/>
            <color rgb="FF000000"/>
            <rFont val="Arial"/>
            <family val="34"/>
          </rPr>
          <t xml:space="preserve">Nota 1: </t>
        </r>
        <r>
          <rPr>
            <sz val="10"/>
            <color rgb="FF000000"/>
            <rFont val="Arial"/>
            <family val="34"/>
          </rPr>
          <t xml:space="preserve">Para los riesgos de corrupción únicamente hay disminución de probabilidad. Es decir, para el impacto no opera el desplazamiento o disminución.
</t>
        </r>
        <r>
          <rPr>
            <sz val="10"/>
            <color rgb="FF000000"/>
            <rFont val="Tahoma"/>
            <family val="34"/>
          </rPr>
          <t xml:space="preserve">
</t>
        </r>
      </text>
    </comment>
    <comment ref="AT9" authorId="0" shapeId="0" xr:uid="{49B00F23-F7DA-F049-85CD-9A993C303432}">
      <text>
        <r>
          <rPr>
            <b/>
            <sz val="10"/>
            <color rgb="FF000000"/>
            <rFont val="Arial"/>
            <family val="34"/>
          </rPr>
          <t xml:space="preserve">Zona de Riesgo Final:
</t>
        </r>
        <r>
          <rPr>
            <b/>
            <sz val="10"/>
            <color rgb="FF000000"/>
            <rFont val="Arial"/>
            <family val="34"/>
          </rPr>
          <t xml:space="preserve">
</t>
        </r>
        <r>
          <rPr>
            <sz val="10"/>
            <color rgb="FF000000"/>
            <rFont val="Arial"/>
            <family val="34"/>
          </rPr>
          <t xml:space="preserve">Este campo no debe ser diligenciado debido a que es automático.
</t>
        </r>
        <r>
          <rPr>
            <sz val="10"/>
            <color rgb="FF000000"/>
            <rFont val="Arial"/>
            <family val="34"/>
          </rPr>
          <t xml:space="preserve">
</t>
        </r>
        <r>
          <rPr>
            <b/>
            <sz val="10"/>
            <color rgb="FF000000"/>
            <rFont val="Arial"/>
            <family val="34"/>
          </rPr>
          <t xml:space="preserve">Nota 1: </t>
        </r>
        <r>
          <rPr>
            <sz val="10"/>
            <color rgb="FF000000"/>
            <rFont val="Arial"/>
            <family val="34"/>
          </rPr>
          <t>La zona de riesgo final es la resultante de combinar la probabilidad residual (Columna AR) y el impacto residual (Columna AS)</t>
        </r>
      </text>
    </comment>
    <comment ref="AU9" authorId="0" shapeId="0" xr:uid="{A138B392-7F0F-3142-B569-D789A049B20B}">
      <text>
        <r>
          <rPr>
            <b/>
            <sz val="10"/>
            <color rgb="FF000000"/>
            <rFont val="Arial"/>
            <family val="34"/>
          </rPr>
          <t xml:space="preserve">Tratamiento:
</t>
        </r>
        <r>
          <rPr>
            <sz val="10"/>
            <color rgb="FF000000"/>
            <rFont val="Arial"/>
            <family val="34"/>
          </rPr>
          <t xml:space="preserve">
</t>
        </r>
        <r>
          <rPr>
            <sz val="10"/>
            <color rgb="FF000000"/>
            <rFont val="Arial"/>
            <family val="34"/>
          </rPr>
          <t xml:space="preserve">Utilice la lista desplegable que se encuentra parametrizada y seleccione el tratamiento que mejor se ajuste de acuerdo con las opciones dispuestas: i) Evitar, ii) Reducir (compartir), iii) Reducir (mitigar).
</t>
        </r>
        <r>
          <rPr>
            <sz val="10"/>
            <color rgb="FF000000"/>
            <rFont val="Arial"/>
            <family val="34"/>
          </rPr>
          <t xml:space="preserve">
</t>
        </r>
        <r>
          <rPr>
            <b/>
            <sz val="10"/>
            <color rgb="FF000000"/>
            <rFont val="Arial"/>
            <family val="34"/>
          </rPr>
          <t xml:space="preserve">Evitar: </t>
        </r>
        <r>
          <rPr>
            <sz val="10"/>
            <color rgb="FF000000"/>
            <rFont val="Arial"/>
            <family val="34"/>
          </rPr>
          <t xml:space="preserve">después de realizar un análisis y considerar que el nivel del riesgo es demasiado alto, se determina NO asumir la actividad que genera este riesgo
</t>
        </r>
        <r>
          <rPr>
            <sz val="10"/>
            <color rgb="FF000000"/>
            <rFont val="Arial"/>
            <family val="34"/>
          </rPr>
          <t xml:space="preserve">
</t>
        </r>
        <r>
          <rPr>
            <b/>
            <sz val="10"/>
            <color rgb="FF000000"/>
            <rFont val="Arial"/>
            <family val="34"/>
          </rPr>
          <t xml:space="preserve">Reducir (compartir): </t>
        </r>
        <r>
          <rPr>
            <sz val="10"/>
            <color rgb="FF000000"/>
            <rFont val="Arial"/>
            <family val="34"/>
          </rPr>
          <t xml:space="preserve">después de realizar un análisis, se considera que la mejor estrategia es tercerizar el proceso o trasladar el riesgo a través de seguros o pólizas. La responsabilidad económica recae sobre el tercero, pero no se transfiere la responsabilidad sobre el tema reputacional. Esta estrategia se emplea cuando se considera que el nivel de riesgo residual es alto.
</t>
        </r>
        <r>
          <rPr>
            <sz val="10"/>
            <color rgb="FF000000"/>
            <rFont val="Arial"/>
            <family val="34"/>
          </rPr>
          <t xml:space="preserve">
</t>
        </r>
        <r>
          <rPr>
            <b/>
            <sz val="10"/>
            <color rgb="FF000000"/>
            <rFont val="Arial"/>
            <family val="34"/>
          </rPr>
          <t xml:space="preserve">Reducir (mitigar): </t>
        </r>
        <r>
          <rPr>
            <sz val="10"/>
            <color rgb="FF000000"/>
            <rFont val="Arial"/>
            <family val="34"/>
          </rPr>
          <t xml:space="preserve">después de realizar un análisis y considerar los niveles de riesgo se implementan acciones que mitiguen el nivel de riesgo. No necesariamente es un control adicional. Esta estrategia se emplea cuando se considera que el nivel de riesgo residual es catastrófico, alto o moderado
</t>
        </r>
        <r>
          <rPr>
            <sz val="10"/>
            <color rgb="FF000000"/>
            <rFont val="Arial"/>
            <family val="34"/>
          </rPr>
          <t xml:space="preserve">
</t>
        </r>
        <r>
          <rPr>
            <b/>
            <sz val="10"/>
            <color rgb="FF000000"/>
            <rFont val="Arial"/>
            <family val="34"/>
          </rPr>
          <t xml:space="preserve">Nota 1: </t>
        </r>
        <r>
          <rPr>
            <sz val="10"/>
            <color rgb="FF000000"/>
            <rFont val="Arial"/>
            <family val="34"/>
          </rPr>
          <t>Para riesgos de corrupción, nunca se permitirá como tratamiento de mitigación su aceptación, ya que la tolerancia de la entidad frente a riesgos de corrupción es inaceptable.</t>
        </r>
      </text>
    </comment>
    <comment ref="AV9" authorId="0" shapeId="0" xr:uid="{6995D3E5-25C0-C34F-B93B-C572ECA09EF1}">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Este campo no debe ser modificado, ya que está predeterminado. 
</t>
        </r>
        <r>
          <rPr>
            <sz val="10"/>
            <color rgb="FF000000"/>
            <rFont val="Arial"/>
            <family val="34"/>
          </rPr>
          <t xml:space="preserve">
</t>
        </r>
        <r>
          <rPr>
            <b/>
            <sz val="10"/>
            <color rgb="FF000000"/>
            <rFont val="Arial"/>
            <family val="34"/>
          </rPr>
          <t xml:space="preserve">Nota 1: </t>
        </r>
        <r>
          <rPr>
            <sz val="10"/>
            <color rgb="FF000000"/>
            <rFont val="Arial"/>
            <family val="34"/>
          </rPr>
          <t xml:space="preserve">Solo se deben plantear planes de acción cuando se seleccione como tratamiento al riesgo el de "Reducir"
</t>
        </r>
        <r>
          <rPr>
            <b/>
            <sz val="10"/>
            <color rgb="FF000000"/>
            <rFont val="Arial"/>
            <family val="34"/>
          </rPr>
          <t xml:space="preserve">Nota 2: </t>
        </r>
        <r>
          <rPr>
            <sz val="10"/>
            <color rgb="FF000000"/>
            <rFont val="Arial"/>
            <family val="34"/>
          </rPr>
          <t xml:space="preserve">Se sugiere enlistar como máximo 7 actividades del plan de acción para reducir el nivel de riesgo residual. En caso de identificar más, por favor priorice los más relevantes y estratégicos de acuerdo con el análisis del equipo de trabajo, de tal manera que queden como máximo el número de actividades indicadas.
</t>
        </r>
      </text>
    </comment>
    <comment ref="AW9" authorId="0" shapeId="0" xr:uid="{F2FB3ADC-A035-9A49-BB57-743E43B806C0}">
      <text>
        <r>
          <rPr>
            <b/>
            <sz val="10"/>
            <color rgb="FF000000"/>
            <rFont val="Arial"/>
            <family val="34"/>
          </rPr>
          <t>Plan de Acción:</t>
        </r>
        <r>
          <rPr>
            <sz val="10"/>
            <color rgb="FF000000"/>
            <rFont val="Arial"/>
            <family val="34"/>
          </rPr>
          <t xml:space="preserve">
</t>
        </r>
        <r>
          <rPr>
            <sz val="10"/>
            <color rgb="FF000000"/>
            <rFont val="Arial"/>
            <family val="34"/>
          </rPr>
          <t xml:space="preserve">
</t>
        </r>
        <r>
          <rPr>
            <sz val="10"/>
            <color rgb="FF000000"/>
            <rFont val="Arial"/>
            <family val="34"/>
          </rPr>
          <t xml:space="preserve">Formule de manera concisa los planes de acción o actividades que ayudarán a reducir el nivel de riesgo residual.
</t>
        </r>
        <r>
          <rPr>
            <sz val="10"/>
            <color rgb="FF000000"/>
            <rFont val="Arial"/>
            <family val="34"/>
          </rPr>
          <t xml:space="preserve">
</t>
        </r>
        <r>
          <rPr>
            <b/>
            <sz val="10"/>
            <color rgb="FF000000"/>
            <rFont val="Arial"/>
            <family val="34"/>
          </rPr>
          <t xml:space="preserve">Nota 1: </t>
        </r>
        <r>
          <rPr>
            <sz val="10"/>
            <color rgb="FF000000"/>
            <rFont val="Arial"/>
            <family val="34"/>
          </rPr>
          <t xml:space="preserve">Los planes de acción o actividades que se formulen deben fortalecer los controles existentes como un complemento
</t>
        </r>
        <r>
          <rPr>
            <b/>
            <sz val="10"/>
            <color rgb="FF000000"/>
            <rFont val="Arial"/>
            <family val="34"/>
          </rPr>
          <t xml:space="preserve">Nota 2: </t>
        </r>
        <r>
          <rPr>
            <sz val="10"/>
            <color rgb="FF000000"/>
            <rFont val="Arial"/>
            <family val="34"/>
          </rPr>
          <t xml:space="preserve">Los planes de acción no necesariamente corresponden a controles adicionales, sin embargo si se pueden formular actividades adicionales que ayuden a mitigar el riesgo
</t>
        </r>
        <r>
          <rPr>
            <b/>
            <sz val="10"/>
            <color rgb="FF000000"/>
            <rFont val="Arial"/>
            <family val="34"/>
          </rPr>
          <t xml:space="preserve">Nota 3: </t>
        </r>
        <r>
          <rPr>
            <sz val="10"/>
            <color rgb="FF000000"/>
            <rFont val="Arial"/>
            <family val="34"/>
          </rPr>
          <t>Las actividades que se planteen deben ejecutarse durante la vigencia</t>
        </r>
      </text>
    </comment>
    <comment ref="AX9" authorId="0" shapeId="0" xr:uid="{8F2C2323-BEE6-7F45-A1CD-F6C114A9CAFE}">
      <text>
        <r>
          <rPr>
            <b/>
            <sz val="10"/>
            <color rgb="FF000000"/>
            <rFont val="Arial"/>
            <family val="34"/>
          </rPr>
          <t xml:space="preserve">Soporte:
</t>
        </r>
        <r>
          <rPr>
            <sz val="10"/>
            <color rgb="FF000000"/>
            <rFont val="Arial"/>
            <family val="34"/>
          </rPr>
          <t xml:space="preserve">
</t>
        </r>
        <r>
          <rPr>
            <sz val="10"/>
            <color rgb="FF000000"/>
            <rFont val="Arial"/>
            <family val="34"/>
          </rPr>
          <t xml:space="preserve">Indique los soportes o evidencias resultantes de la ejecución del plan de acción planteado.
</t>
        </r>
      </text>
    </comment>
    <comment ref="AY9" authorId="0" shapeId="0" xr:uid="{D0CB8950-75C0-E941-9491-8EFF836A2301}">
      <text>
        <r>
          <rPr>
            <b/>
            <sz val="10"/>
            <color rgb="FF000000"/>
            <rFont val="Arial"/>
            <family val="34"/>
          </rPr>
          <t xml:space="preserve">Responsable:
</t>
        </r>
        <r>
          <rPr>
            <b/>
            <sz val="10"/>
            <color rgb="FF000000"/>
            <rFont val="Arial"/>
            <family val="34"/>
          </rPr>
          <t xml:space="preserve">
</t>
        </r>
        <r>
          <rPr>
            <sz val="10"/>
            <color rgb="FF000000"/>
            <rFont val="Arial"/>
            <family val="34"/>
          </rPr>
          <t>En este espacio escriba el área responsable de ejecutar el plan de acción para reducir el nivel de riesgo residual</t>
        </r>
      </text>
    </comment>
    <comment ref="AZ9" authorId="0" shapeId="0" xr:uid="{F2B6C25A-E4B3-0C45-A531-C30AA963F50B}">
      <text>
        <r>
          <rPr>
            <b/>
            <sz val="10"/>
            <color rgb="FF000000"/>
            <rFont val="Arial"/>
            <family val="34"/>
          </rPr>
          <t>Fecha Implementación:</t>
        </r>
        <r>
          <rPr>
            <sz val="10"/>
            <color rgb="FF000000"/>
            <rFont val="Arial"/>
            <family val="34"/>
          </rPr>
          <t xml:space="preserve">
</t>
        </r>
        <r>
          <rPr>
            <sz val="10"/>
            <color rgb="FF000000"/>
            <rFont val="Arial"/>
            <family val="34"/>
          </rPr>
          <t xml:space="preserve">
</t>
        </r>
        <r>
          <rPr>
            <sz val="10"/>
            <color rgb="FF000000"/>
            <rFont val="Arial"/>
            <family val="34"/>
          </rPr>
          <t>Escriba la(s) fecha(s) de implementación de cada actividad del plan de tratamiento de mitigación del riesgo</t>
        </r>
      </text>
    </comment>
    <comment ref="BA9" authorId="0" shapeId="0" xr:uid="{05FB7322-7803-6C4E-9690-F258B8A78F58}">
      <text>
        <r>
          <rPr>
            <b/>
            <sz val="10"/>
            <color rgb="FF000000"/>
            <rFont val="Arial"/>
            <family val="34"/>
          </rPr>
          <t xml:space="preserve">Fecha Seguimiento:
</t>
        </r>
        <r>
          <rPr>
            <sz val="10"/>
            <color rgb="FF000000"/>
            <rFont val="Arial"/>
            <family val="34"/>
          </rPr>
          <t xml:space="preserve">
</t>
        </r>
        <r>
          <rPr>
            <sz val="10"/>
            <color rgb="FF000000"/>
            <rFont val="Arial"/>
            <family val="34"/>
          </rPr>
          <t xml:space="preserve">Este campo solo debe ser diligenciado por la Oficina Asesora de Planeación, que para efectos de seguimiento, siempre será durante los primeros días del mes subsiguiente al trimestre finalizado. </t>
        </r>
      </text>
    </comment>
    <comment ref="BC9" authorId="0" shapeId="0" xr:uid="{DA64EF2D-0CF2-5D40-BAB8-27B095434C47}">
      <text>
        <r>
          <rPr>
            <b/>
            <sz val="10"/>
            <color rgb="FF000000"/>
            <rFont val="Arial"/>
            <family val="34"/>
          </rPr>
          <t xml:space="preserve">No. Control:
</t>
        </r>
        <r>
          <rPr>
            <sz val="10"/>
            <color rgb="FF000000"/>
            <rFont val="Arial"/>
            <family val="34"/>
          </rPr>
          <t xml:space="preserve">
</t>
        </r>
        <r>
          <rPr>
            <sz val="10"/>
            <color rgb="FF000000"/>
            <rFont val="Arial"/>
            <family val="34"/>
          </rPr>
          <t>Hace referencia al control enlistado en las columnas W, X y Y, sobre el cual se realizará el seguimiento. Este campo no debe ser diligenciado ya que está pre determinado.</t>
        </r>
      </text>
    </comment>
    <comment ref="BD9" authorId="0" shapeId="0" xr:uid="{7F91C42F-3953-C847-BB89-6C98A1BCB6E6}">
      <text>
        <r>
          <rPr>
            <b/>
            <sz val="10"/>
            <color rgb="FF000000"/>
            <rFont val="Arial"/>
            <family val="34"/>
          </rPr>
          <t xml:space="preserve">Estado Implementación Controles: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control referenciado en la columna Y. 
</t>
        </r>
        <r>
          <rPr>
            <sz val="10"/>
            <color rgb="FF000000"/>
            <rFont val="Arial"/>
            <family val="34"/>
          </rPr>
          <t xml:space="preserve">
</t>
        </r>
        <r>
          <rPr>
            <sz val="10"/>
            <color rgb="FF000000"/>
            <rFont val="Arial"/>
            <family val="34"/>
          </rPr>
          <t xml:space="preserve">Las opciones del estado de implementación del control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control se deberá informar de forma trimestral y acumulada para asegurar que el control se implementó durante toda la vigencia o en el momento que se debía aplicar en la vigencia.</t>
        </r>
      </text>
    </comment>
    <comment ref="BE9" authorId="0" shapeId="0" xr:uid="{C800543C-630B-AB4D-9763-AE5DF32498A5}">
      <text>
        <r>
          <rPr>
            <b/>
            <sz val="10"/>
            <color rgb="FF000000"/>
            <rFont val="Arial"/>
            <family val="34"/>
          </rPr>
          <t>Seguimiento del Control:</t>
        </r>
        <r>
          <rPr>
            <sz val="10"/>
            <color rgb="FF000000"/>
            <rFont val="Arial"/>
            <family val="34"/>
          </rPr>
          <t xml:space="preserve">
</t>
        </r>
        <r>
          <rPr>
            <sz val="10"/>
            <color rgb="FF000000"/>
            <rFont val="Arial"/>
            <family val="34"/>
          </rPr>
          <t xml:space="preserve">
</t>
        </r>
        <r>
          <rPr>
            <sz val="10"/>
            <color rgb="FF000000"/>
            <rFont val="Arial"/>
            <family val="34"/>
          </rPr>
          <t>De manera concisa indique cómo implementó el control objeto de seguimiento, el resultado del mismo o cómo le está dando cumplimiento al control propuesto</t>
        </r>
      </text>
    </comment>
    <comment ref="BF9" authorId="0" shapeId="0" xr:uid="{2B44A8A1-CD58-BD48-A4A3-782B9C3A5BAB}">
      <text>
        <r>
          <rPr>
            <b/>
            <sz val="10"/>
            <color rgb="FF000000"/>
            <rFont val="Arial"/>
            <family val="34"/>
          </rPr>
          <t xml:space="preserve">Evidencia de la implementación del control:
</t>
        </r>
        <r>
          <rPr>
            <b/>
            <sz val="10"/>
            <color rgb="FF000000"/>
            <rFont val="Arial"/>
            <family val="34"/>
          </rPr>
          <t xml:space="preserve">
</t>
        </r>
        <r>
          <rPr>
            <sz val="10"/>
            <color rgb="FF000000"/>
            <rFont val="Arial"/>
            <family val="34"/>
          </rPr>
          <t xml:space="preserve">Indique las evidencias que soportan la ejecución del control objeto de seguimiento, con base en lo reportado en la columna BE.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G9" authorId="0" shapeId="0" xr:uid="{6F8A3B2D-12AE-3741-9C42-C31DE82E9C64}">
      <text>
        <r>
          <rPr>
            <b/>
            <sz val="10"/>
            <color rgb="FF000000"/>
            <rFont val="Arial"/>
            <family val="34"/>
          </rPr>
          <t xml:space="preserve">No. Tratamiento:
</t>
        </r>
        <r>
          <rPr>
            <sz val="10"/>
            <color rgb="FF000000"/>
            <rFont val="Arial"/>
            <family val="34"/>
          </rPr>
          <t xml:space="preserve">
</t>
        </r>
        <r>
          <rPr>
            <sz val="10"/>
            <color rgb="FF000000"/>
            <rFont val="Arial"/>
            <family val="34"/>
          </rPr>
          <t xml:space="preserve">Hace referencia a la actividad del plan de acción de mitigación o tratamiento, enlistado en las columnas AV y AW, sobre el cual se realizará el seguimiento. Este campo no debe ser diligenciado ya que está pre determinado.
</t>
        </r>
      </text>
    </comment>
    <comment ref="BH9" authorId="0" shapeId="0" xr:uid="{5ED65386-4F12-B149-A56E-8E2C2E031A6B}">
      <text>
        <r>
          <rPr>
            <b/>
            <sz val="10"/>
            <color rgb="FF000000"/>
            <rFont val="Arial"/>
            <family val="34"/>
          </rPr>
          <t xml:space="preserve">Estado Ejecución Plan Tratamiento:
</t>
        </r>
        <r>
          <rPr>
            <sz val="10"/>
            <color rgb="FF000000"/>
            <rFont val="Arial"/>
            <family val="34"/>
          </rPr>
          <t xml:space="preserve">
</t>
        </r>
        <r>
          <rPr>
            <sz val="10"/>
            <color rgb="FF000000"/>
            <rFont val="Arial"/>
            <family val="34"/>
          </rPr>
          <t xml:space="preserve">Utilice la lista desplegable que se encuentra parametrizada para indicar el estado de la implementación del tratamiento referenciado en la columna AW. 
</t>
        </r>
        <r>
          <rPr>
            <sz val="10"/>
            <color rgb="FF000000"/>
            <rFont val="Arial"/>
            <family val="34"/>
          </rPr>
          <t xml:space="preserve">
</t>
        </r>
        <r>
          <rPr>
            <sz val="10"/>
            <color rgb="FF000000"/>
            <rFont val="Arial"/>
            <family val="34"/>
          </rPr>
          <t xml:space="preserve">Las opciones del estado de implementación del tratamiento son: i) Sin iniciar, ii) En curso y iii) Finalizado.
</t>
        </r>
        <r>
          <rPr>
            <sz val="10"/>
            <color rgb="FF000000"/>
            <rFont val="Arial"/>
            <family val="34"/>
          </rPr>
          <t xml:space="preserve">
</t>
        </r>
        <r>
          <rPr>
            <b/>
            <sz val="10"/>
            <color rgb="FF000000"/>
            <rFont val="Arial"/>
            <family val="34"/>
          </rPr>
          <t xml:space="preserve">Nota 1. </t>
        </r>
        <r>
          <rPr>
            <sz val="10"/>
            <color rgb="FF000000"/>
            <rFont val="Arial"/>
            <family val="34"/>
          </rPr>
          <t>El estado de implementación del Plan de Tratamiento de Mitigación se deberá informar de forma trimestral y acumulada para asegurar que el tratamiento se implementó durante toda la vigencia o en el momento que se debía aplicar en la vigencia.</t>
        </r>
      </text>
    </comment>
    <comment ref="BI9" authorId="0" shapeId="0" xr:uid="{3AF93951-FA81-4B47-8254-DD800FD45204}">
      <text>
        <r>
          <rPr>
            <b/>
            <sz val="10"/>
            <color rgb="FF000000"/>
            <rFont val="Arial"/>
            <family val="34"/>
          </rPr>
          <t xml:space="preserve">Seguimiento del Tratamiento:
</t>
        </r>
        <r>
          <rPr>
            <sz val="10"/>
            <color rgb="FF000000"/>
            <rFont val="Arial"/>
            <family val="34"/>
          </rPr>
          <t xml:space="preserve">
</t>
        </r>
        <r>
          <rPr>
            <sz val="10"/>
            <color rgb="FF000000"/>
            <rFont val="Arial"/>
            <family val="34"/>
          </rPr>
          <t xml:space="preserve">De manera concisa indique cómo implementó cada actividad del plan de tratamiento objeto de seguimiento, el resultado del mismo o cómo le está dando cumplimiento al plan de tratamiento propuesto
</t>
        </r>
      </text>
    </comment>
    <comment ref="BJ9" authorId="0" shapeId="0" xr:uid="{EE0135F9-ACDF-7940-A1B5-3D9C8BD36553}">
      <text>
        <r>
          <rPr>
            <b/>
            <sz val="10"/>
            <color rgb="FF000000"/>
            <rFont val="Arial"/>
            <family val="34"/>
          </rPr>
          <t xml:space="preserve">Evidencia Implementación Tratamiento:
</t>
        </r>
        <r>
          <rPr>
            <b/>
            <sz val="10"/>
            <color rgb="FF000000"/>
            <rFont val="Arial"/>
            <family val="34"/>
          </rPr>
          <t xml:space="preserve">
</t>
        </r>
        <r>
          <rPr>
            <sz val="10"/>
            <color rgb="FF000000"/>
            <rFont val="Arial"/>
            <family val="34"/>
          </rPr>
          <t xml:space="preserve">Indique las evidencias que soportan la ejecución del tratamiento objeto de seguimiento, con base en lo reportado en la columna BI.
</t>
        </r>
        <r>
          <rPr>
            <b/>
            <sz val="10"/>
            <color rgb="FF000000"/>
            <rFont val="Arial"/>
            <family val="34"/>
          </rPr>
          <t xml:space="preserve">
</t>
        </r>
        <r>
          <rPr>
            <b/>
            <sz val="10"/>
            <color rgb="FF000000"/>
            <rFont val="Arial"/>
            <family val="34"/>
          </rPr>
          <t xml:space="preserve">Nota 1. </t>
        </r>
        <r>
          <rPr>
            <sz val="10"/>
            <color rgb="FF000000"/>
            <rFont val="Arial"/>
            <family val="34"/>
          </rPr>
          <t>Adicionalmente, se debe indicar la ubicación de las evidencias o registros que se tengan, ya sea por medio de links (cuando se trate de información publicada) o indicando la ruta de la carpeta compartida en donde se encuentra la evidencia</t>
        </r>
      </text>
    </comment>
    <comment ref="BK9" authorId="0" shapeId="0" xr:uid="{E5C4E3F4-430F-7A42-BA75-77D7962FCDBD}">
      <text>
        <r>
          <rPr>
            <b/>
            <sz val="10"/>
            <color rgb="FF000000"/>
            <rFont val="Arial"/>
            <family val="34"/>
          </rPr>
          <t xml:space="preserve">Estado Materialización Riesgos:
</t>
        </r>
        <r>
          <rPr>
            <sz val="10"/>
            <color rgb="FF000000"/>
            <rFont val="Arial"/>
            <family val="34"/>
          </rPr>
          <t xml:space="preserve">
</t>
        </r>
        <r>
          <rPr>
            <sz val="10"/>
            <color rgb="FF000000"/>
            <rFont val="Arial"/>
            <family val="34"/>
          </rPr>
          <t xml:space="preserve">Seleccione de la lista desplegable parametrizada, si el riesgo objeto de seguimiento se materializó o no durante el periodo de seguimiento.
</t>
        </r>
      </text>
    </comment>
    <comment ref="BL9" authorId="0" shapeId="0" xr:uid="{013DF4B3-C6CA-6E4E-9112-A80B95AF6867}">
      <text>
        <r>
          <rPr>
            <b/>
            <sz val="10"/>
            <color rgb="FF000000"/>
            <rFont val="Arial"/>
            <family val="34"/>
          </rPr>
          <t xml:space="preserve">Seguimiento Materialización de Riesgos:
</t>
        </r>
        <r>
          <rPr>
            <sz val="10"/>
            <color rgb="FF000000"/>
            <rFont val="Arial"/>
            <family val="34"/>
          </rPr>
          <t xml:space="preserve">
</t>
        </r>
        <r>
          <rPr>
            <sz val="10"/>
            <color rgb="FF000000"/>
            <rFont val="Arial"/>
            <family val="34"/>
          </rPr>
          <t>De manera complementaria, informe de manera concisa si no se presento materialización del riesgo, y en caso contrario, informar brevemente cómo se materializó el riesgo.</t>
        </r>
      </text>
    </comment>
    <comment ref="BM9" authorId="0" shapeId="0" xr:uid="{11558211-FA50-4047-B5C4-157D02ACC5D4}">
      <text>
        <r>
          <rPr>
            <b/>
            <sz val="10"/>
            <color rgb="FF000000"/>
            <rFont val="Arial"/>
            <family val="34"/>
          </rPr>
          <t xml:space="preserve">Evidencia Materialización del riesgo:
</t>
        </r>
        <r>
          <rPr>
            <b/>
            <sz val="10"/>
            <color rgb="FF000000"/>
            <rFont val="Arial"/>
            <family val="34"/>
          </rPr>
          <t xml:space="preserve">
</t>
        </r>
        <r>
          <rPr>
            <sz val="10"/>
            <color rgb="FF000000"/>
            <rFont val="Arial"/>
            <family val="34"/>
          </rPr>
          <t xml:space="preserve">Indique como evidencia los documentos o registros que den cuenta de la materialización del riesgo.
</t>
        </r>
        <r>
          <rPr>
            <sz val="10"/>
            <color rgb="FF000000"/>
            <rFont val="Arial"/>
            <family val="34"/>
          </rPr>
          <t xml:space="preserve">
</t>
        </r>
        <r>
          <rPr>
            <b/>
            <sz val="10"/>
            <color rgb="FF000000"/>
            <rFont val="Arial"/>
            <family val="34"/>
          </rPr>
          <t xml:space="preserve">Nota 1. </t>
        </r>
        <r>
          <rPr>
            <sz val="10"/>
            <color rgb="FF000000"/>
            <rFont val="Arial"/>
            <family val="34"/>
          </rPr>
          <t xml:space="preserve">En caso que ya se haya reportado la materialización del riesgo formalmente a la Oficina Asesora de Planeación, informe el memorando o correo por el cual se remite el reporte.
</t>
        </r>
        <r>
          <rPr>
            <sz val="10"/>
            <color rgb="FF000000"/>
            <rFont val="Arial"/>
            <family val="34"/>
          </rPr>
          <t xml:space="preserve">
</t>
        </r>
        <r>
          <rPr>
            <b/>
            <sz val="10"/>
            <color rgb="FF000000"/>
            <rFont val="Arial"/>
            <family val="34"/>
          </rPr>
          <t xml:space="preserve">Nota 2. </t>
        </r>
        <r>
          <rPr>
            <sz val="10"/>
            <color rgb="FF000000"/>
            <rFont val="Arial"/>
            <family val="34"/>
          </rPr>
          <t>El reporte de la materialización de un riesgo en esta herramienta, no exime el reporte y uso del formato destinado para el reporte detallado de riesgos materializados.</t>
        </r>
      </text>
    </comment>
    <comment ref="Q10" authorId="0" shapeId="0" xr:uid="{31594143-733E-6A45-AAF4-46B889F766BF}">
      <text>
        <r>
          <rPr>
            <b/>
            <sz val="10"/>
            <color rgb="FF000000"/>
            <rFont val="Arial"/>
            <family val="34"/>
          </rPr>
          <t xml:space="preserve">Cuestionario Corrupción
</t>
        </r>
        <r>
          <rPr>
            <sz val="10"/>
            <color rgb="FF000000"/>
            <rFont val="Arial"/>
            <family val="34"/>
          </rPr>
          <t xml:space="preserve">
</t>
        </r>
        <r>
          <rPr>
            <sz val="10"/>
            <color rgb="FF000000"/>
            <rFont val="Arial"/>
            <family val="34"/>
          </rPr>
          <t xml:space="preserve">Dar click a la casilla Q de cada riesgo, para aplicar el cuestionario que contiene los criterios que determinan el impacto inherente de cada riesgo.
</t>
        </r>
        <r>
          <rPr>
            <sz val="10"/>
            <color rgb="FF000000"/>
            <rFont val="Tahoma"/>
            <family val="2"/>
          </rPr>
          <t xml:space="preserve">
</t>
        </r>
      </text>
    </comment>
    <comment ref="R10" authorId="0" shapeId="0" xr:uid="{983294A6-1F18-CF47-AE30-7FED98FACC12}">
      <text>
        <r>
          <rPr>
            <b/>
            <sz val="10"/>
            <color rgb="FF000000"/>
            <rFont val="Arial"/>
            <family val="34"/>
          </rPr>
          <t xml:space="preserve">Respuestas Afirmativas:
</t>
        </r>
        <r>
          <rPr>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este campo corresponde a las respuestas afirmativas del cuestionario aplicado al dar click a la casilla Q de cada riesgo.
</t>
        </r>
      </text>
    </comment>
    <comment ref="AB10" authorId="0" shapeId="0" xr:uid="{B99CD8DE-952E-B74F-BFBB-ABCC9ED18455}">
      <text>
        <r>
          <rPr>
            <b/>
            <sz val="10"/>
            <color rgb="FF000000"/>
            <rFont val="Arial"/>
            <family val="34"/>
          </rPr>
          <t xml:space="preserve">Asignación Responsable: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 xml:space="preserve">¿Existe un responsable asignado a la ejecución del control?
</t>
        </r>
        <r>
          <rPr>
            <sz val="10"/>
            <color rgb="FF000000"/>
            <rFont val="Arial"/>
            <family val="34"/>
          </rPr>
          <t xml:space="preserve">
</t>
        </r>
        <r>
          <rPr>
            <sz val="10"/>
            <color rgb="FF000000"/>
            <rFont val="Arial"/>
            <family val="34"/>
          </rPr>
          <t>Opciones de Respuesta: Asignado /No asignado</t>
        </r>
      </text>
    </comment>
    <comment ref="AC10" authorId="0" shapeId="0" xr:uid="{FD6EED7C-B064-B64E-8F61-B3B99A861F3F}">
      <text>
        <r>
          <rPr>
            <b/>
            <sz val="10"/>
            <color rgb="FF000000"/>
            <rFont val="Arial"/>
            <family val="34"/>
          </rPr>
          <t xml:space="preserve">Autoridad y Segregación de Funciones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¿El responsable tiene la autoridad y adecuada segregación de funciones en la ejecución del control?</t>
        </r>
        <r>
          <rPr>
            <sz val="10"/>
            <color rgb="FF000000"/>
            <rFont val="Arial"/>
            <family val="34"/>
          </rPr>
          <t xml:space="preserve"> 
</t>
        </r>
        <r>
          <rPr>
            <sz val="10"/>
            <color rgb="FF000000"/>
            <rFont val="Arial"/>
            <family val="34"/>
          </rPr>
          <t xml:space="preserve">
</t>
        </r>
        <r>
          <rPr>
            <sz val="10"/>
            <color rgb="FF000000"/>
            <rFont val="Arial"/>
            <family val="34"/>
          </rPr>
          <t xml:space="preserve">Opciones de Respuesta: Adecuado /Inadecuado
</t>
        </r>
      </text>
    </comment>
    <comment ref="AD10" authorId="0" shapeId="0" xr:uid="{0B8DFD66-1854-8F49-907F-EB258A418D8B}">
      <text>
        <r>
          <rPr>
            <b/>
            <sz val="10"/>
            <color rgb="FF000000"/>
            <rFont val="Arial"/>
            <family val="34"/>
          </rPr>
          <t xml:space="preserve">Periodicidad del Control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 oportunidad en que se ejecuta el control ayuda a prevenir la mitigación del riesgo o a detectar la materialización del riesgo de manera oportuna?</t>
        </r>
        <r>
          <rPr>
            <sz val="10"/>
            <color rgb="FF000000"/>
            <rFont val="Arial"/>
            <family val="34"/>
          </rPr>
          <t xml:space="preserve">
</t>
        </r>
        <r>
          <rPr>
            <sz val="10"/>
            <color rgb="FF000000"/>
            <rFont val="Arial"/>
            <family val="34"/>
          </rPr>
          <t xml:space="preserve">
</t>
        </r>
        <r>
          <rPr>
            <sz val="10"/>
            <color rgb="FF000000"/>
            <rFont val="Arial"/>
            <family val="34"/>
          </rPr>
          <t>Opciones de Respuesta: Oportuna/ Inoportuna</t>
        </r>
      </text>
    </comment>
    <comment ref="AE10" authorId="0" shapeId="0" xr:uid="{8DFC7F17-8C55-A848-AC2C-0B990FB0D097}">
      <text>
        <r>
          <rPr>
            <b/>
            <sz val="10"/>
            <color rgb="FF000000"/>
            <rFont val="Arial"/>
            <family val="34"/>
          </rPr>
          <t xml:space="preserve">Propósito Control: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 xml:space="preserve">Pregunta: </t>
        </r>
        <r>
          <rPr>
            <b/>
            <sz val="10"/>
            <color rgb="FF000000"/>
            <rFont val="Arial"/>
            <family val="34"/>
          </rPr>
          <t>¿Las actividades que se desarrollan en el control realmente buscan por si sola prevenir o detectar las causas que pueden dar origen al riesgo, ejemplo Verificar, Validar Cotejar, Comparar, Revisar, etc.?</t>
        </r>
        <r>
          <rPr>
            <sz val="10"/>
            <color rgb="FF000000"/>
            <rFont val="Arial"/>
            <family val="34"/>
          </rPr>
          <t xml:space="preserve"> 
</t>
        </r>
        <r>
          <rPr>
            <sz val="10"/>
            <color rgb="FF000000"/>
            <rFont val="Arial"/>
            <family val="34"/>
          </rPr>
          <t xml:space="preserve">
</t>
        </r>
        <r>
          <rPr>
            <sz val="10"/>
            <color rgb="FF000000"/>
            <rFont val="Arial"/>
            <family val="34"/>
          </rPr>
          <t>Opciones de Respuesta: Prevenir/ Detectar /No es un control</t>
        </r>
      </text>
    </comment>
    <comment ref="AF10" authorId="0" shapeId="0" xr:uid="{74E46FAC-8470-D540-AAD7-3747EE1FD7E1}">
      <text>
        <r>
          <rPr>
            <b/>
            <sz val="10"/>
            <color rgb="FF000000"/>
            <rFont val="Arial"/>
            <family val="34"/>
          </rPr>
          <t xml:space="preserve">Fuente de Información: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 fuente de información que se utiliza en el desarrollo del control es información confiable que permita mitigar el riesgo?.
</t>
        </r>
        <r>
          <rPr>
            <sz val="10"/>
            <color rgb="FF000000"/>
            <rFont val="Arial"/>
            <family val="34"/>
          </rPr>
          <t xml:space="preserve">
</t>
        </r>
        <r>
          <rPr>
            <sz val="10"/>
            <color rgb="FF000000"/>
            <rFont val="Arial"/>
            <family val="34"/>
          </rPr>
          <t xml:space="preserve">Opciones de Respuesta: Confiable/No Confiable
</t>
        </r>
      </text>
    </comment>
    <comment ref="AG10" authorId="0" shapeId="0" xr:uid="{BC63CF91-13BB-E344-9EDD-FFAF5789673F}">
      <text>
        <r>
          <rPr>
            <b/>
            <sz val="10"/>
            <color rgb="FF000000"/>
            <rFont val="Arial"/>
            <family val="34"/>
          </rPr>
          <t xml:space="preserve">Investigación y Resolución de Observaciones y Desviaciones
</t>
        </r>
        <r>
          <rPr>
            <b/>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¿Las observaciones, desviaciones o diferencias identificadas como resultados de la ejecución del control son investigadas y resueltas de manera oportuna?
</t>
        </r>
        <r>
          <rPr>
            <sz val="10"/>
            <color rgb="FF000000"/>
            <rFont val="Arial"/>
            <family val="34"/>
          </rPr>
          <t xml:space="preserve">
</t>
        </r>
        <r>
          <rPr>
            <sz val="10"/>
            <color rgb="FF000000"/>
            <rFont val="Arial"/>
            <family val="34"/>
          </rPr>
          <t xml:space="preserve">Opciones de Respuesta: Oportuna/ Inoportuna
</t>
        </r>
      </text>
    </comment>
    <comment ref="AH10" authorId="0" shapeId="0" xr:uid="{60325149-A506-F346-974D-210840201029}">
      <text>
        <r>
          <rPr>
            <b/>
            <sz val="10"/>
            <color rgb="FF000000"/>
            <rFont val="Arial"/>
            <family val="34"/>
          </rPr>
          <t xml:space="preserve">Evidencia Ejecución del Control
</t>
        </r>
        <r>
          <rPr>
            <b/>
            <sz val="10"/>
            <color rgb="FF000000"/>
            <rFont val="Arial"/>
            <family val="34"/>
          </rPr>
          <t xml:space="preserve">
</t>
        </r>
        <r>
          <rPr>
            <sz val="10"/>
            <color rgb="FF000000"/>
            <rFont val="Arial"/>
            <family val="34"/>
          </rPr>
          <t xml:space="preserve">
</t>
        </r>
        <r>
          <rPr>
            <sz val="10"/>
            <color rgb="FF000000"/>
            <rFont val="Arial"/>
            <family val="34"/>
          </rPr>
          <t xml:space="preserve">Responda la pregunta con base en las opciones de la lista desplegable
</t>
        </r>
        <r>
          <rPr>
            <sz val="10"/>
            <color rgb="FF000000"/>
            <rFont val="Arial"/>
            <family val="34"/>
          </rPr>
          <t xml:space="preserve">
</t>
        </r>
        <r>
          <rPr>
            <sz val="10"/>
            <color rgb="FF000000"/>
            <rFont val="Arial"/>
            <family val="34"/>
          </rPr>
          <t>Pregunta:</t>
        </r>
        <r>
          <rPr>
            <b/>
            <sz val="10"/>
            <color rgb="FF000000"/>
            <rFont val="Arial"/>
            <family val="34"/>
          </rPr>
          <t xml:space="preserve"> ¿Se deja evidencia o rastro de la ejecución del control, que permita a cualquier tercero con la evidencia, llegar a la misma conclusión?.
</t>
        </r>
        <r>
          <rPr>
            <sz val="10"/>
            <color rgb="FF000000"/>
            <rFont val="Arial"/>
            <family val="34"/>
          </rPr>
          <t xml:space="preserve">
</t>
        </r>
        <r>
          <rPr>
            <sz val="10"/>
            <color rgb="FF000000"/>
            <rFont val="Arial"/>
            <family val="34"/>
          </rPr>
          <t xml:space="preserve">Opciones de Respuesta: Completa / Incompleta / No existe
</t>
        </r>
      </text>
    </comment>
    <comment ref="AI10" authorId="0" shapeId="0" xr:uid="{E3D68391-C38E-ED4D-9444-D3AA379613DD}">
      <text>
        <r>
          <rPr>
            <b/>
            <sz val="10"/>
            <color rgb="FF000000"/>
            <rFont val="Arial"/>
            <family val="34"/>
          </rPr>
          <t xml:space="preserve">Calificación:
</t>
        </r>
        <r>
          <rPr>
            <b/>
            <sz val="10"/>
            <color rgb="FF000000"/>
            <rFont val="Arial"/>
            <family val="34"/>
          </rPr>
          <t xml:space="preserve">
</t>
        </r>
        <r>
          <rPr>
            <sz val="10"/>
            <color rgb="FF000000"/>
            <rFont val="Arial"/>
            <family val="34"/>
          </rPr>
          <t xml:space="preserve">Este campo es automático y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calificación del diseño del control se asigna conforme al peso de cada criterio de evaluación de acuerdo con la información de la pestaña Tabla_Controles (Tabla Evaluación Diseño de Control) </t>
        </r>
      </text>
    </comment>
    <comment ref="AJ10" authorId="0" shapeId="0" xr:uid="{F6F4AF31-EEBD-484A-A575-A49CD215A796}">
      <text>
        <r>
          <rPr>
            <b/>
            <sz val="10"/>
            <color rgb="FF000000"/>
            <rFont val="Arial"/>
            <family val="34"/>
          </rPr>
          <t>Diseño del Control:</t>
        </r>
        <r>
          <rPr>
            <sz val="10"/>
            <color rgb="FF000000"/>
            <rFont val="Arial"/>
            <family val="34"/>
          </rPr>
          <t xml:space="preserve">
</t>
        </r>
        <r>
          <rPr>
            <sz val="10"/>
            <color rgb="FF000000"/>
            <rFont val="Arial"/>
            <family val="34"/>
          </rPr>
          <t xml:space="preserve">
</t>
        </r>
        <r>
          <rPr>
            <sz val="10"/>
            <color rgb="FF000000"/>
            <rFont val="Arial"/>
            <family val="34"/>
          </rPr>
          <t xml:space="preserve">Este campo es automático conforme a la calificación cuantitativa de la evaluación del diseño del control (Columna AI). Por esta razón este campo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Un control se considera con diseño </t>
        </r>
        <r>
          <rPr>
            <b/>
            <sz val="10"/>
            <color rgb="FF000000"/>
            <rFont val="Arial"/>
            <family val="34"/>
          </rPr>
          <t xml:space="preserve">Fuerte </t>
        </r>
        <r>
          <rPr>
            <sz val="10"/>
            <color rgb="FF000000"/>
            <rFont val="Arial"/>
            <family val="34"/>
          </rPr>
          <t xml:space="preserve">cuando obtiene calificaciones entre 96 y 100 
</t>
        </r>
        <r>
          <rPr>
            <sz val="10"/>
            <color rgb="FF000000"/>
            <rFont val="Arial"/>
            <family val="34"/>
          </rPr>
          <t xml:space="preserve">
</t>
        </r>
        <r>
          <rPr>
            <b/>
            <sz val="10"/>
            <color rgb="FF000000"/>
            <rFont val="Arial"/>
            <family val="34"/>
          </rPr>
          <t xml:space="preserve">Nota 2: </t>
        </r>
        <r>
          <rPr>
            <sz val="10"/>
            <color rgb="FF000000"/>
            <rFont val="Arial"/>
            <family val="34"/>
          </rPr>
          <t xml:space="preserve">Un control se considera con diseño </t>
        </r>
        <r>
          <rPr>
            <b/>
            <sz val="10"/>
            <color rgb="FF000000"/>
            <rFont val="Arial"/>
            <family val="34"/>
          </rPr>
          <t xml:space="preserve">Moderado </t>
        </r>
        <r>
          <rPr>
            <sz val="10"/>
            <color rgb="FF000000"/>
            <rFont val="Arial"/>
            <family val="34"/>
          </rPr>
          <t xml:space="preserve">cuando obtiene calificaciones entre 86 y 95
</t>
        </r>
        <r>
          <rPr>
            <sz val="10"/>
            <color rgb="FF000000"/>
            <rFont val="Arial"/>
            <family val="34"/>
          </rPr>
          <t xml:space="preserve">
</t>
        </r>
        <r>
          <rPr>
            <b/>
            <sz val="10"/>
            <color rgb="FF000000"/>
            <rFont val="Arial"/>
            <family val="34"/>
          </rPr>
          <t xml:space="preserve">Nota 3: </t>
        </r>
        <r>
          <rPr>
            <sz val="10"/>
            <color rgb="FF000000"/>
            <rFont val="Arial"/>
            <family val="34"/>
          </rPr>
          <t xml:space="preserve">Un control se considera con diseño </t>
        </r>
        <r>
          <rPr>
            <b/>
            <sz val="10"/>
            <color rgb="FF000000"/>
            <rFont val="Arial"/>
            <family val="34"/>
          </rPr>
          <t xml:space="preserve">Débil </t>
        </r>
        <r>
          <rPr>
            <sz val="10"/>
            <color rgb="FF000000"/>
            <rFont val="Arial"/>
            <family val="34"/>
          </rPr>
          <t>cuando obtiene calificaciones entre 0 y 85</t>
        </r>
      </text>
    </comment>
    <comment ref="AL10" authorId="0" shapeId="0" xr:uid="{6364B7FB-9D88-454F-A61D-19C9A929EAD4}">
      <text>
        <r>
          <rPr>
            <b/>
            <sz val="10"/>
            <color rgb="FF000000"/>
            <rFont val="Arial"/>
            <family val="34"/>
          </rPr>
          <t xml:space="preserve">Solidez Individual del Control:
</t>
        </r>
        <r>
          <rPr>
            <sz val="10"/>
            <color rgb="FF000000"/>
            <rFont val="Arial"/>
            <family val="34"/>
          </rPr>
          <t xml:space="preserve">
</t>
        </r>
        <r>
          <rPr>
            <sz val="10"/>
            <color rgb="FF000000"/>
            <rFont val="Arial"/>
            <family val="34"/>
          </rPr>
          <t xml:space="preserve">Este campo es automático con base en la calificación obtenida de la evaluación del diseño y ejecución de cada control, por lo que no debe ser modificado.
</t>
        </r>
        <r>
          <rPr>
            <sz val="10"/>
            <color rgb="FF000000"/>
            <rFont val="Arial"/>
            <family val="34"/>
          </rPr>
          <t xml:space="preserve">
</t>
        </r>
        <r>
          <rPr>
            <b/>
            <sz val="10"/>
            <color rgb="FF000000"/>
            <rFont val="Arial"/>
            <family val="34"/>
          </rPr>
          <t xml:space="preserve">Nota 1: </t>
        </r>
        <r>
          <rPr>
            <sz val="10"/>
            <color rgb="FF000000"/>
            <rFont val="Arial"/>
            <family val="34"/>
          </rPr>
          <t xml:space="preserve">En la evaluación del diseño y ejecución de los controles, las dos variables son importantes y significativas en el tratamiento de los riesgos y sus causas, por lo que siempre la calificación de la solidez de cada control, asumirá la calificación del diseño o ejecución con menor calificación entre fuerte, moderado y débil.
</t>
        </r>
        <r>
          <rPr>
            <sz val="10"/>
            <color rgb="FF000000"/>
            <rFont val="Arial"/>
            <family val="34"/>
          </rPr>
          <t xml:space="preserve">
</t>
        </r>
        <r>
          <rPr>
            <b/>
            <sz val="10"/>
            <color rgb="FF000000"/>
            <rFont val="Arial"/>
            <family val="34"/>
          </rPr>
          <t xml:space="preserve">Nota 2: </t>
        </r>
        <r>
          <rPr>
            <sz val="10"/>
            <color rgb="FF000000"/>
            <rFont val="Arial"/>
            <family val="34"/>
          </rPr>
          <t xml:space="preserve">Las combinaciones para establecer la solidez individual de cada control se pueden visualizar en la pestaña Tabla_Controles, en el capítulo de Solidez Individual de Controles, en caso de requerir mayor detalle. </t>
        </r>
      </text>
    </comment>
    <comment ref="AM10" authorId="0" shapeId="0" xr:uid="{AC751F93-DA95-A641-9A8A-A2E9EC3B3B2D}">
      <text>
        <r>
          <rPr>
            <b/>
            <sz val="10"/>
            <color rgb="FF000000"/>
            <rFont val="Arial"/>
            <family val="34"/>
          </rPr>
          <t xml:space="preserve">Puntaje Solidez Individual del Control:
</t>
        </r>
        <r>
          <rPr>
            <b/>
            <sz val="10"/>
            <color rgb="FF000000"/>
            <rFont val="Arial"/>
            <family val="34"/>
          </rPr>
          <t xml:space="preserve">
</t>
        </r>
        <r>
          <rPr>
            <sz val="10"/>
            <color rgb="FF000000"/>
            <rFont val="Arial"/>
            <family val="34"/>
          </rPr>
          <t xml:space="preserve">Dato automático conforme el dato automático de la Columna AL. Por favor no diligenciar.
</t>
        </r>
        <r>
          <rPr>
            <sz val="10"/>
            <color rgb="FF000000"/>
            <rFont val="Arial"/>
            <family val="34"/>
          </rPr>
          <t xml:space="preserve">
</t>
        </r>
        <r>
          <rPr>
            <sz val="10"/>
            <color rgb="FF000000"/>
            <rFont val="Arial"/>
            <family val="34"/>
          </rPr>
          <t xml:space="preserve">Nota 1: Los puntajes posibles por asignación son:
</t>
        </r>
        <r>
          <rPr>
            <b/>
            <sz val="10"/>
            <color rgb="FF000000"/>
            <rFont val="Arial"/>
            <family val="34"/>
          </rPr>
          <t xml:space="preserve">* Fuerte: </t>
        </r>
        <r>
          <rPr>
            <sz val="10"/>
            <color rgb="FF000000"/>
            <rFont val="Arial"/>
            <family val="34"/>
          </rPr>
          <t xml:space="preserve">100
</t>
        </r>
        <r>
          <rPr>
            <b/>
            <sz val="10"/>
            <color rgb="FF000000"/>
            <rFont val="Arial"/>
            <family val="34"/>
          </rPr>
          <t xml:space="preserve">* Moderado: </t>
        </r>
        <r>
          <rPr>
            <sz val="10"/>
            <color rgb="FF000000"/>
            <rFont val="Arial"/>
            <family val="34"/>
          </rPr>
          <t xml:space="preserve">50
</t>
        </r>
        <r>
          <rPr>
            <b/>
            <sz val="10"/>
            <color rgb="FF000000"/>
            <rFont val="Arial"/>
            <family val="34"/>
          </rPr>
          <t xml:space="preserve">* Débil: </t>
        </r>
        <r>
          <rPr>
            <sz val="10"/>
            <color rgb="FF000000"/>
            <rFont val="Arial"/>
            <family val="34"/>
          </rPr>
          <t>0</t>
        </r>
      </text>
    </comment>
    <comment ref="AN10" authorId="0" shapeId="0" xr:uid="{D176B07A-2431-A34C-A102-89D4A2DACC4A}">
      <text>
        <r>
          <rPr>
            <b/>
            <sz val="10"/>
            <color rgb="FF000000"/>
            <rFont val="Arial"/>
            <family val="34"/>
          </rPr>
          <t xml:space="preserve">Puntaje Solidez Conjunta de Controles:
</t>
        </r>
        <r>
          <rPr>
            <sz val="10"/>
            <color rgb="FF000000"/>
            <rFont val="Arial"/>
            <family val="34"/>
          </rPr>
          <t xml:space="preserve">
</t>
        </r>
        <r>
          <rPr>
            <sz val="10"/>
            <color rgb="FF000000"/>
            <rFont val="Arial"/>
            <family val="34"/>
          </rPr>
          <t>Este campo es automático de acuerdo con el promedio aritmético simple de los controles por cada riesgo. Por esta razón este campo no debe ser modificado.</t>
        </r>
      </text>
    </comment>
    <comment ref="AO10" authorId="0" shapeId="0" xr:uid="{AE9DFDDC-EA4D-C94B-8A20-C0DD7E7C5343}">
      <text>
        <r>
          <rPr>
            <b/>
            <sz val="10"/>
            <color rgb="FF000000"/>
            <rFont val="Arial"/>
            <family val="34"/>
          </rPr>
          <t xml:space="preserve">Solidez Conjunta de Controles:
</t>
        </r>
        <r>
          <rPr>
            <sz val="10"/>
            <color rgb="FF000000"/>
            <rFont val="Arial"/>
            <family val="34"/>
          </rPr>
          <t xml:space="preserve">
</t>
        </r>
        <r>
          <rPr>
            <sz val="10"/>
            <color rgb="FF000000"/>
            <rFont val="Arial"/>
            <family val="34"/>
          </rPr>
          <t xml:space="preserve">Este campo es automático de acuerdo con el puntaje de la solidez conjunta de controles (Columna AN), por lo que no debe ser diligenciado.
</t>
        </r>
        <r>
          <rPr>
            <sz val="10"/>
            <color rgb="FF000000"/>
            <rFont val="Arial"/>
            <family val="34"/>
          </rPr>
          <t xml:space="preserve">
</t>
        </r>
        <r>
          <rPr>
            <b/>
            <sz val="10"/>
            <color rgb="FF000000"/>
            <rFont val="Arial"/>
            <family val="34"/>
          </rPr>
          <t xml:space="preserve">Nota 1: </t>
        </r>
        <r>
          <rPr>
            <sz val="10"/>
            <color rgb="FF000000"/>
            <rFont val="Arial"/>
            <family val="34"/>
          </rPr>
          <t xml:space="preserve">La solidez conjunta de controles se considera </t>
        </r>
        <r>
          <rPr>
            <b/>
            <sz val="10"/>
            <color rgb="FF000000"/>
            <rFont val="Arial"/>
            <family val="34"/>
          </rPr>
          <t xml:space="preserve">Fuerte </t>
        </r>
        <r>
          <rPr>
            <sz val="10"/>
            <color rgb="FF000000"/>
            <rFont val="Arial"/>
            <family val="34"/>
          </rPr>
          <t xml:space="preserve">cuando el promedio de la solidez individual de cada control al sumarlos y ponderarlos es igual a 100.
</t>
        </r>
        <r>
          <rPr>
            <sz val="10"/>
            <color rgb="FF000000"/>
            <rFont val="Arial"/>
            <family val="34"/>
          </rPr>
          <t xml:space="preserve"> 
</t>
        </r>
        <r>
          <rPr>
            <b/>
            <sz val="10"/>
            <color rgb="FF000000"/>
            <rFont val="Arial"/>
            <family val="34"/>
          </rPr>
          <t xml:space="preserve">Nota 2: </t>
        </r>
        <r>
          <rPr>
            <sz val="10"/>
            <color rgb="FF000000"/>
            <rFont val="Arial"/>
            <family val="34"/>
          </rPr>
          <t xml:space="preserve">La solidez conjunta de controles se considera </t>
        </r>
        <r>
          <rPr>
            <b/>
            <sz val="10"/>
            <color rgb="FF000000"/>
            <rFont val="Arial"/>
            <family val="34"/>
          </rPr>
          <t xml:space="preserve">Moderado </t>
        </r>
        <r>
          <rPr>
            <sz val="10"/>
            <color rgb="FF000000"/>
            <rFont val="Arial"/>
            <family val="34"/>
          </rPr>
          <t xml:space="preserve">cuando el promedio de la solidez individual de cada control al sumarlos y ponderarlos está entre 50 y 99
</t>
        </r>
        <r>
          <rPr>
            <sz val="10"/>
            <color rgb="FF000000"/>
            <rFont val="Arial"/>
            <family val="34"/>
          </rPr>
          <t xml:space="preserve"> 
</t>
        </r>
        <r>
          <rPr>
            <b/>
            <sz val="10"/>
            <color rgb="FF000000"/>
            <rFont val="Arial"/>
            <family val="34"/>
          </rPr>
          <t xml:space="preserve">Nota 3: </t>
        </r>
        <r>
          <rPr>
            <sz val="10"/>
            <color rgb="FF000000"/>
            <rFont val="Arial"/>
            <family val="34"/>
          </rPr>
          <t xml:space="preserve">La solidez conjunta de controles se considera </t>
        </r>
        <r>
          <rPr>
            <b/>
            <sz val="10"/>
            <color rgb="FF000000"/>
            <rFont val="Arial"/>
            <family val="34"/>
          </rPr>
          <t xml:space="preserve">Débil </t>
        </r>
        <r>
          <rPr>
            <sz val="10"/>
            <color rgb="FF000000"/>
            <rFont val="Arial"/>
            <family val="34"/>
          </rPr>
          <t xml:space="preserve">cuando el promedio de la solidez individual de cada control al sumarlos y ponderarlos es menor a 50.
</t>
        </r>
      </text>
    </comment>
  </commentList>
</comments>
</file>

<file path=xl/sharedStrings.xml><?xml version="1.0" encoding="utf-8"?>
<sst xmlns="http://schemas.openxmlformats.org/spreadsheetml/2006/main" count="3400" uniqueCount="885">
  <si>
    <t>Descripción del Riesgo</t>
  </si>
  <si>
    <t>Impacto</t>
  </si>
  <si>
    <t>Probabilidad</t>
  </si>
  <si>
    <t>Alta</t>
  </si>
  <si>
    <t>Manual</t>
  </si>
  <si>
    <t>Automático</t>
  </si>
  <si>
    <t>No. Control</t>
  </si>
  <si>
    <t>Preventivo</t>
  </si>
  <si>
    <t>Detectivo</t>
  </si>
  <si>
    <t>Correctivo</t>
  </si>
  <si>
    <t>Documentado</t>
  </si>
  <si>
    <t>Sin Documentar</t>
  </si>
  <si>
    <t>Continua</t>
  </si>
  <si>
    <t>Aleatoria</t>
  </si>
  <si>
    <t>Evidencia</t>
  </si>
  <si>
    <t>Registro Sustancial</t>
  </si>
  <si>
    <t>Registro Material</t>
  </si>
  <si>
    <t>Sin registro</t>
  </si>
  <si>
    <t>Calificación</t>
  </si>
  <si>
    <t>Tratamiento</t>
  </si>
  <si>
    <t>Reducir</t>
  </si>
  <si>
    <t>Aceptar</t>
  </si>
  <si>
    <t>Evitar</t>
  </si>
  <si>
    <t>Probabilidad Inherente</t>
  </si>
  <si>
    <t>Plan de Acción</t>
  </si>
  <si>
    <t>Responsable</t>
  </si>
  <si>
    <t>Fecha Implementación</t>
  </si>
  <si>
    <t>Seguimiento</t>
  </si>
  <si>
    <t>Fecha Seguimiento</t>
  </si>
  <si>
    <t>Estado</t>
  </si>
  <si>
    <t>Finalizado</t>
  </si>
  <si>
    <t>En curso</t>
  </si>
  <si>
    <t>Impacto 
Inherente</t>
  </si>
  <si>
    <t>Zona de Riesgo Inherente</t>
  </si>
  <si>
    <t>Zona de Riesgo Final</t>
  </si>
  <si>
    <t>Muy Baja</t>
  </si>
  <si>
    <t>Baja</t>
  </si>
  <si>
    <t>Muy Alta</t>
  </si>
  <si>
    <t>Descripción</t>
  </si>
  <si>
    <t>Extremo</t>
  </si>
  <si>
    <t>Alto</t>
  </si>
  <si>
    <t>Moderado</t>
  </si>
  <si>
    <t>Bajo</t>
  </si>
  <si>
    <t>Pérdida_Reputacional</t>
  </si>
  <si>
    <t>Afectación_Económica_o_presupuestal</t>
  </si>
  <si>
    <t>Media</t>
  </si>
  <si>
    <t>Catastrófico
100%</t>
  </si>
  <si>
    <t>Mayor
80%</t>
  </si>
  <si>
    <t>Moderado
60%</t>
  </si>
  <si>
    <t>Menor
40%</t>
  </si>
  <si>
    <t>Leve
20%</t>
  </si>
  <si>
    <t>Muy Baja
20%</t>
  </si>
  <si>
    <t>Baja
40%</t>
  </si>
  <si>
    <t>Alta
80%</t>
  </si>
  <si>
    <t>Muy Alta
100%</t>
  </si>
  <si>
    <t>Media
60%</t>
  </si>
  <si>
    <t>Probabilidad Residual</t>
  </si>
  <si>
    <t xml:space="preserve">     Afectación menor a 10 SMLMV .</t>
  </si>
  <si>
    <t xml:space="preserve">     Mayor a 500 SMLMV </t>
  </si>
  <si>
    <t xml:space="preserve">     El riesgo afecta la imagen de alguna área de la organización</t>
  </si>
  <si>
    <t xml:space="preserve">     El riesgo afecta la imagen de la entidad a nivel nacional, con efecto publicitarios sostenible a nivel país</t>
  </si>
  <si>
    <t>Descripción del Control</t>
  </si>
  <si>
    <t>Proceso</t>
  </si>
  <si>
    <t>Gestión Financiera</t>
  </si>
  <si>
    <t>Objetivo Proceso</t>
  </si>
  <si>
    <t>Macro Proceso</t>
  </si>
  <si>
    <t>Área que ejecuta el Control</t>
  </si>
  <si>
    <t>Plan de Acción Tratamiento de Mitigación</t>
  </si>
  <si>
    <t>Control</t>
  </si>
  <si>
    <t>Cod. Causa</t>
  </si>
  <si>
    <t>Producto/ Servicio</t>
  </si>
  <si>
    <t>NA</t>
  </si>
  <si>
    <t>Tesorería</t>
  </si>
  <si>
    <t>Presupuesto</t>
  </si>
  <si>
    <t>Consecuencias</t>
  </si>
  <si>
    <t>Procedimiento donde se ejecuta el control</t>
  </si>
  <si>
    <t>Tipología de Riesgos</t>
  </si>
  <si>
    <t xml:space="preserve">Fraude externo </t>
  </si>
  <si>
    <t xml:space="preserve">Pérdida derivada de actos de fraude por personas ajenas a la organización (no participa personal de la entidad). </t>
  </si>
  <si>
    <t>Fraude interno</t>
  </si>
  <si>
    <t xml:space="preserve">Pérdida debido a actos de fraude, actuaciones irregulares, comisión de hechos delictivos abuso de confianza, apropiación indebida, incumplimiento de regulaciones legales o internas de la entidad en las cuales está involucrado por lo menos 1 participante interno de la organización, son realizadas de forma intencional y/o con ánimo de lucro para sí mismo o para terceros. </t>
  </si>
  <si>
    <t>Lavado de Activos</t>
  </si>
  <si>
    <t>Pérdida o daño que puede sufrir una entidad por ser utilizada directamente o a través de sus operaciones como instrumento para el lavado de activos o cuando se pretenda el ocultamiento de activos provenientes de dichas actividades</t>
  </si>
  <si>
    <t>Financiamiento Terrorismo</t>
  </si>
  <si>
    <t>Pérdida o daño que puede sufrir una entidad por ser utilizada directamente o a través de sus operaciones como instrumento para la canalización de recursos hacia la realización de actividades terroristas</t>
  </si>
  <si>
    <t>Corrupción</t>
  </si>
  <si>
    <t>Contratación</t>
  </si>
  <si>
    <t>TIPOLOGÍAS DE RIESGOS</t>
  </si>
  <si>
    <t>Tipología de Riesgo</t>
  </si>
  <si>
    <t>Categoría Riesgo</t>
  </si>
  <si>
    <t>Tipo de Riesgo</t>
  </si>
  <si>
    <t>Criterio</t>
  </si>
  <si>
    <t>El evento puede ocurrir solo en circunstancias excepcionales (poco comunes o anormales)</t>
  </si>
  <si>
    <t>El evento puede ocurrir en algún momento</t>
  </si>
  <si>
    <t>El evento podrá ocurrir en algún momento</t>
  </si>
  <si>
    <t>Es viable que el evento ocurra en la mayoría de las circunstancias</t>
  </si>
  <si>
    <t>Se espera que el evento ocurra en la mayoría de las circunstancias</t>
  </si>
  <si>
    <t>Ocurrencia histórica del evento</t>
  </si>
  <si>
    <t>No se ha presentado en los últimos 5 años</t>
  </si>
  <si>
    <t>Al menos 1 vez en los últimos 5 años</t>
  </si>
  <si>
    <t>Al menos 1 vez en los últimos 2 años</t>
  </si>
  <si>
    <t>Al menos 1 vez en el último año</t>
  </si>
  <si>
    <t>Más de 1 vez al año</t>
  </si>
  <si>
    <t>Afectación Económica</t>
  </si>
  <si>
    <t>Afectación Reputacional</t>
  </si>
  <si>
    <t>Riesgos Corrupción /LAFT</t>
  </si>
  <si>
    <t>Consecuencias sobre la entidad (Cuestionario de medición de impacto)</t>
  </si>
  <si>
    <t>De una (1) a cinco (5) respuestas afirmativas. Genera medianas consecuencias sobre la entidad</t>
  </si>
  <si>
    <t>De seis (6) a once (11) respuestas afirmativas. Genera altas consecuencias sobre la entidad</t>
  </si>
  <si>
    <t>De doce (12) a diecinueve (19) respuestas afirmativas. Genera consecuencias desastrosas para la entidad</t>
  </si>
  <si>
    <t>Probabilidad_Corrupción</t>
  </si>
  <si>
    <t xml:space="preserve">   El evento puede ocurrir solo en circunstancias excepcionales (poco comunes o anormales)</t>
  </si>
  <si>
    <t xml:space="preserve">   El evento puede ocurrir en algún momento</t>
  </si>
  <si>
    <t xml:space="preserve">   El evento podrá ocurrir en algún momento</t>
  </si>
  <si>
    <t xml:space="preserve">   Es viable que el evento ocurra en la mayoría de las circunstancias</t>
  </si>
  <si>
    <t xml:space="preserve">   Se espera que el evento ocurra en la mayoría de las circunstancias</t>
  </si>
  <si>
    <t xml:space="preserve">   No se ha presentado en los últimos 5 años</t>
  </si>
  <si>
    <t xml:space="preserve">   Al menos 1 vez en los últimos 5 años</t>
  </si>
  <si>
    <t xml:space="preserve">   Al menos 1 vez en los últimos 2 años</t>
  </si>
  <si>
    <t xml:space="preserve">   Al menos 1 vez en el último año</t>
  </si>
  <si>
    <t xml:space="preserve">   Más de 1 vez al año</t>
  </si>
  <si>
    <t>IDENTIFICACIÓN DEL RIESGO</t>
  </si>
  <si>
    <t>Subcategoría del Riesgo</t>
  </si>
  <si>
    <t>Información General del Riesgo</t>
  </si>
  <si>
    <t>Redacción de Riesgo</t>
  </si>
  <si>
    <t>Identificación de Causas y Consecuencias</t>
  </si>
  <si>
    <t>ANÁLISIS DEL RIESGO</t>
  </si>
  <si>
    <t>DATOS PARAMETRIZACIÓN HERRAMIENTA</t>
  </si>
  <si>
    <t>Subcategoría de Riesgos</t>
  </si>
  <si>
    <t>Seguridad de la Información</t>
  </si>
  <si>
    <t>CRITERIOS PARA DEFINIR NIVELES DE PROBABILIDAD</t>
  </si>
  <si>
    <t>Opción No. 2</t>
  </si>
  <si>
    <t>Muy Baja2</t>
  </si>
  <si>
    <t>Baja3</t>
  </si>
  <si>
    <t>Media4</t>
  </si>
  <si>
    <t>Alta5</t>
  </si>
  <si>
    <t>Muy Alta6</t>
  </si>
  <si>
    <t>CRITERIOS PARA DEFINIR NIVELES DE IMPACTO</t>
  </si>
  <si>
    <t>Criterio para determinar probabilidad</t>
  </si>
  <si>
    <t>Criterio para determinar impacto</t>
  </si>
  <si>
    <t>EVALUACIÓN DEL RIESGO</t>
  </si>
  <si>
    <t>Nivel del riesgo residual</t>
  </si>
  <si>
    <t>PLAN DE TRATAMIENTO DE MITIGACIÓN</t>
  </si>
  <si>
    <t>SEGUIMIENTO</t>
  </si>
  <si>
    <t>Impacto Inherente</t>
  </si>
  <si>
    <t>Nivel de Riesgo Inherente</t>
  </si>
  <si>
    <t>PLAN DE CONTINGENCIA</t>
  </si>
  <si>
    <t>Materialización de Riesgos</t>
  </si>
  <si>
    <t>Ejecución Plan de Tratamiento de Mitigación</t>
  </si>
  <si>
    <t>implementación de Controles</t>
  </si>
  <si>
    <t>Cuestionario Corrupción</t>
  </si>
  <si>
    <t>Descripción de Controles</t>
  </si>
  <si>
    <t>No.</t>
  </si>
  <si>
    <t>Riesgo</t>
  </si>
  <si>
    <t>1. ¿Afecta al grupo de funcionarios del proceso?</t>
  </si>
  <si>
    <t>2. ¿Afecta el cumplimiento de metas y objetivos de la dependencia?</t>
  </si>
  <si>
    <t>3. ¿Afecta el cumplimiento de misión de la Entidad?</t>
  </si>
  <si>
    <t>4. ¿Afecta el cumplimiento de la misión del sector al que pertenece la Entidad?</t>
  </si>
  <si>
    <t>5. ¿Genera pérdida de confianza de la Entidad, afectando su reputación?</t>
  </si>
  <si>
    <t>6. ¿Genera pérdida de recursos económicos?</t>
  </si>
  <si>
    <t>7. ¿Afecta la generación de los productos o la prestación de servicios?</t>
  </si>
  <si>
    <t>8. ¿Da lugar al detrimento de calidad de vida de la comunidad por la pérdida del bien o servicios o los recursos públicos?</t>
  </si>
  <si>
    <t>9. ¿Genera pérdida de información de la Entidad?</t>
  </si>
  <si>
    <t>10. ¿Genera intervención de los órganos de control, de la Fiscalía, u otro ente?</t>
  </si>
  <si>
    <t>11. ¿Da lugar a procesos sancionatorios?</t>
  </si>
  <si>
    <t>12. ¿Da lugar a procesos disciplinarios?</t>
  </si>
  <si>
    <t>13. ¿Da lugar a procesos fiscales?</t>
  </si>
  <si>
    <t>14. ¿Da lugar a procesos penales?</t>
  </si>
  <si>
    <t>15. ¿Genera pérdida de credibilidad del sector?</t>
  </si>
  <si>
    <t>16. ¿Ocasiona lesiones físicas o pérdida de vidas humanas?</t>
  </si>
  <si>
    <t>17. ¿Afecta la imagen regional?</t>
  </si>
  <si>
    <t>18. ¿Afecta la imagen nacional?</t>
  </si>
  <si>
    <t>19. ¿Genera daño ambiental?</t>
  </si>
  <si>
    <t>Total</t>
  </si>
  <si>
    <t>% Impacto Inherente</t>
  </si>
  <si>
    <t>Código Riesgo</t>
  </si>
  <si>
    <t>No</t>
  </si>
  <si>
    <t>Corrupción2</t>
  </si>
  <si>
    <t>Corrupción1</t>
  </si>
  <si>
    <t>Corrupción3</t>
  </si>
  <si>
    <t>Corrupción4</t>
  </si>
  <si>
    <t>Corrupción5</t>
  </si>
  <si>
    <t>Corrupción6</t>
  </si>
  <si>
    <t>Corrupción7</t>
  </si>
  <si>
    <t>Corrupción8</t>
  </si>
  <si>
    <t>Corrupción9</t>
  </si>
  <si>
    <t>Corrupción10</t>
  </si>
  <si>
    <t>Corrupción11</t>
  </si>
  <si>
    <t>Corrupción12</t>
  </si>
  <si>
    <t>Corrupción13</t>
  </si>
  <si>
    <t>Corrupción14</t>
  </si>
  <si>
    <t>Corrupción15</t>
  </si>
  <si>
    <t>Corrupción16</t>
  </si>
  <si>
    <t>Corrupción17</t>
  </si>
  <si>
    <t>Corrupción18</t>
  </si>
  <si>
    <t>Corrupción19</t>
  </si>
  <si>
    <t>Corrupción20</t>
  </si>
  <si>
    <t>Corrupción21</t>
  </si>
  <si>
    <t>Corrupción22</t>
  </si>
  <si>
    <t>Corrupción23</t>
  </si>
  <si>
    <t>Corrupción24</t>
  </si>
  <si>
    <t>Corrupción25</t>
  </si>
  <si>
    <t>Corrupción26</t>
  </si>
  <si>
    <t>Corrupción27</t>
  </si>
  <si>
    <t>Corrupción28</t>
  </si>
  <si>
    <t>Corrupción29</t>
  </si>
  <si>
    <t>Corrupción30</t>
  </si>
  <si>
    <t>Corrupción31</t>
  </si>
  <si>
    <t>Corrupción32</t>
  </si>
  <si>
    <t>Corrupción33</t>
  </si>
  <si>
    <t>Corrupción34</t>
  </si>
  <si>
    <t>Corrupción35</t>
  </si>
  <si>
    <t>Corrupción36</t>
  </si>
  <si>
    <t>Corrupción37</t>
  </si>
  <si>
    <t>Corrupción38</t>
  </si>
  <si>
    <t>Corrupción39</t>
  </si>
  <si>
    <t>Corrupción40</t>
  </si>
  <si>
    <t>Corrupción41</t>
  </si>
  <si>
    <t>Corrupción42</t>
  </si>
  <si>
    <t>Corrupción43</t>
  </si>
  <si>
    <t>Corrupción44</t>
  </si>
  <si>
    <t>Corrupción45</t>
  </si>
  <si>
    <t>Corrupción46</t>
  </si>
  <si>
    <t>Corrupción47</t>
  </si>
  <si>
    <t>Corrupción48</t>
  </si>
  <si>
    <t>Corrupción49</t>
  </si>
  <si>
    <t>Corrupción50</t>
  </si>
  <si>
    <t>Corrupción51</t>
  </si>
  <si>
    <t>Corrupción52</t>
  </si>
  <si>
    <t>Corrupción53</t>
  </si>
  <si>
    <t>Corrupción54</t>
  </si>
  <si>
    <t>Corrupción55</t>
  </si>
  <si>
    <t>Corrupción56</t>
  </si>
  <si>
    <t>Corrupción57</t>
  </si>
  <si>
    <t>Corrupción58</t>
  </si>
  <si>
    <t>Corrupción59</t>
  </si>
  <si>
    <t>Corrupción60</t>
  </si>
  <si>
    <t>Corrupción61</t>
  </si>
  <si>
    <t>Corrupción62</t>
  </si>
  <si>
    <t>Corrupción63</t>
  </si>
  <si>
    <t>Corrupción64</t>
  </si>
  <si>
    <t>Corrupción65</t>
  </si>
  <si>
    <t>Corrupción66</t>
  </si>
  <si>
    <t>Corrupción67</t>
  </si>
  <si>
    <t>Corrupción68</t>
  </si>
  <si>
    <t>Corrupción69</t>
  </si>
  <si>
    <t>Corrupción70</t>
  </si>
  <si>
    <t>Corrupción71</t>
  </si>
  <si>
    <t>Corrupción72</t>
  </si>
  <si>
    <t>Corrupción73</t>
  </si>
  <si>
    <t>Corrupción74</t>
  </si>
  <si>
    <t>Corrupción75</t>
  </si>
  <si>
    <t>Corrupción76</t>
  </si>
  <si>
    <t>Corrupción77</t>
  </si>
  <si>
    <t>Corrupción78</t>
  </si>
  <si>
    <t>Corrupción79</t>
  </si>
  <si>
    <t>Corrupción80</t>
  </si>
  <si>
    <t>Corrupción81</t>
  </si>
  <si>
    <t>Corrupción82</t>
  </si>
  <si>
    <t>Corrupción83</t>
  </si>
  <si>
    <t>Corrupción84</t>
  </si>
  <si>
    <t>Corrupción85</t>
  </si>
  <si>
    <t>Corrupción86</t>
  </si>
  <si>
    <t>Corrupción87</t>
  </si>
  <si>
    <t>Corrupción88</t>
  </si>
  <si>
    <t>Corrupción89</t>
  </si>
  <si>
    <t>Corrupción90</t>
  </si>
  <si>
    <t>Corrupción91</t>
  </si>
  <si>
    <t>Corrupción92</t>
  </si>
  <si>
    <t>Corrupción93</t>
  </si>
  <si>
    <t>Corrupción94</t>
  </si>
  <si>
    <t>Corrupción95</t>
  </si>
  <si>
    <t>Corrupción96</t>
  </si>
  <si>
    <t>Corrupción97</t>
  </si>
  <si>
    <t>Corrupción98</t>
  </si>
  <si>
    <t>Corrupción99</t>
  </si>
  <si>
    <t>Corrupción100</t>
  </si>
  <si>
    <t>Corrupción101</t>
  </si>
  <si>
    <t>Corrupción102</t>
  </si>
  <si>
    <t>Corrupción103</t>
  </si>
  <si>
    <t>Corrupción104</t>
  </si>
  <si>
    <t>Corrupción105</t>
  </si>
  <si>
    <t>Corrupción106</t>
  </si>
  <si>
    <t>Corrupción107</t>
  </si>
  <si>
    <t>Corrupción108</t>
  </si>
  <si>
    <t>Corrupción109</t>
  </si>
  <si>
    <t>Corrupción110</t>
  </si>
  <si>
    <t>Corrupción111</t>
  </si>
  <si>
    <t>Corrupción112</t>
  </si>
  <si>
    <t>Corrupción113</t>
  </si>
  <si>
    <t>Corrupción114</t>
  </si>
  <si>
    <t>Corrupción115</t>
  </si>
  <si>
    <t>Corrupción116</t>
  </si>
  <si>
    <t>Corrupción117</t>
  </si>
  <si>
    <t>Corrupción118</t>
  </si>
  <si>
    <t>Corrupción119</t>
  </si>
  <si>
    <t>Corrupción120</t>
  </si>
  <si>
    <t>Corrupción121</t>
  </si>
  <si>
    <t>Corrupción122</t>
  </si>
  <si>
    <t>Corrupción123</t>
  </si>
  <si>
    <t>Corrupción124</t>
  </si>
  <si>
    <t>Corrupción125</t>
  </si>
  <si>
    <t>Corrupción126</t>
  </si>
  <si>
    <t>Corrupción127</t>
  </si>
  <si>
    <t>Corrupción128</t>
  </si>
  <si>
    <t>Corrupción129</t>
  </si>
  <si>
    <t>RIESGO DE CORRUPCIÓN</t>
  </si>
  <si>
    <t>CRITERIOS DE CALIFICACIÓN</t>
  </si>
  <si>
    <t>Respuestas Afirmativas</t>
  </si>
  <si>
    <t>CONTINUAR</t>
  </si>
  <si>
    <t>NIVEL DEL IMPACTO</t>
  </si>
  <si>
    <t>MAPA RIESGOS</t>
  </si>
  <si>
    <t>Asignación Responsable</t>
  </si>
  <si>
    <t>Criterio de evaluación</t>
  </si>
  <si>
    <t>Aspecto a Evaluar en el Diseño del Control</t>
  </si>
  <si>
    <t>Opciones de respuesta</t>
  </si>
  <si>
    <t>Puntaje en la evaluación del control</t>
  </si>
  <si>
    <t>1.1 Responsable: asignación del responsable</t>
  </si>
  <si>
    <t>¿Existe un responsable asignado a la ejecución del control?</t>
  </si>
  <si>
    <t>Asignado</t>
  </si>
  <si>
    <t>No Asignado</t>
  </si>
  <si>
    <t>1.2 Responsable: segregación y autoridad del responsable.</t>
  </si>
  <si>
    <t>¿El responsable tiene la autoridad y adecuada segregación de funciones en la ejecución del control?</t>
  </si>
  <si>
    <t>Adecuado</t>
  </si>
  <si>
    <t>Inadecuado</t>
  </si>
  <si>
    <t>2. Periodicidad</t>
  </si>
  <si>
    <t>¿La oportunidad en que se ejecuta el control ayuda a prevenir la mitigación del riesgo o a detectar la materialización del riesgo de manera oportuna?</t>
  </si>
  <si>
    <t>Oportuna</t>
  </si>
  <si>
    <t>Inoportuna</t>
  </si>
  <si>
    <t>3. Propósito</t>
  </si>
  <si>
    <t>¿Las actividades que se desarrollan en el control realmente buscan por si sola prevenir o detectar las causas que pueden dar origen al riesgo, ejemplo Verificar, Validar Cotejar, Comparar, Revisar, etc.?</t>
  </si>
  <si>
    <t>Prevenir</t>
  </si>
  <si>
    <t>Detectar</t>
  </si>
  <si>
    <t>No es un control</t>
  </si>
  <si>
    <t>4. Cómo se realiza la actividad de control</t>
  </si>
  <si>
    <t>¿La fuente de información que se utiliza en el desarrollo</t>
  </si>
  <si>
    <t>Confiable</t>
  </si>
  <si>
    <t>del control es información confiable que permita mitigar el riesgo?.</t>
  </si>
  <si>
    <t>No Confiable</t>
  </si>
  <si>
    <t>5. Qué pasa con las observaciones o desviaciones</t>
  </si>
  <si>
    <t>¿Las observaciones, desviaciones o diferencias identificadas como resultados de la ejecución del control son investigadas y resueltas de manera oportuna?</t>
  </si>
  <si>
    <t>Se investigan y resuelven oportunamente</t>
  </si>
  <si>
    <t>No se investigan y resulven oportunamente</t>
  </si>
  <si>
    <t>6. Evidencia de la ejecución del control</t>
  </si>
  <si>
    <t>¿Se deja evidencia o rastro de la ejecución del control, que permita a cualquier tercero con la evidencia, llegar a la misma conclusión?.</t>
  </si>
  <si>
    <t>Completa</t>
  </si>
  <si>
    <t>Incompleta</t>
  </si>
  <si>
    <t>No existe</t>
  </si>
  <si>
    <t>Rango de Calificación del Diseño</t>
  </si>
  <si>
    <t>Resultado - peso en la evaluación del diseño del control</t>
  </si>
  <si>
    <t>Fuerte</t>
  </si>
  <si>
    <t>Calificación entre 96 y 100</t>
  </si>
  <si>
    <t>Calificación entre 86 y 95</t>
  </si>
  <si>
    <t>Débil</t>
  </si>
  <si>
    <t>Calificación entre 0 y 85</t>
  </si>
  <si>
    <t>Peso del diseño individual o promedio de los controles. (DISEÑO)</t>
  </si>
  <si>
    <t>El control se ejecuta de manera consistente por los responsables. (EJECUCIÓN)</t>
  </si>
  <si>
    <t>Solidez individual de cada control fuerte:100 moderado:50 debil:0</t>
  </si>
  <si>
    <t>Aplica plan de acción para fortalecer el control Sí / NO</t>
  </si>
  <si>
    <t>fuerte (calificación entre 96 y 100 puntos)</t>
  </si>
  <si>
    <t>fuerte (siempre se ejecuta)</t>
  </si>
  <si>
    <t>fuerte + fuerte = fuerte</t>
  </si>
  <si>
    <t>moderado (algunas veces)</t>
  </si>
  <si>
    <t>fuerte + moderado = moderado</t>
  </si>
  <si>
    <t>Sí</t>
  </si>
  <si>
    <t>débil (no se ejecuta)</t>
  </si>
  <si>
    <t>fuerte + débil = débil</t>
  </si>
  <si>
    <t>moderado (calificación entre 86 y 95)</t>
  </si>
  <si>
    <t>moderado + fuerte = moderado</t>
  </si>
  <si>
    <t>moderado + moderado = moderado</t>
  </si>
  <si>
    <t>moderado + débil = débil</t>
  </si>
  <si>
    <t>débil + fuerte = débil</t>
  </si>
  <si>
    <t>débil + moderado = débil</t>
  </si>
  <si>
    <t>débil + débil = débil</t>
  </si>
  <si>
    <t>Numero</t>
  </si>
  <si>
    <t>Control Definitivo</t>
  </si>
  <si>
    <t>fuerte</t>
  </si>
  <si>
    <t>Concatenar</t>
  </si>
  <si>
    <t>Solidez del conjunto de los controles.</t>
  </si>
  <si>
    <t>Controles ayudan a disminuir la probabilidad</t>
  </si>
  <si>
    <t># Columnas en la matriz de riesgo que se desplaza en el eje de la probabilidad</t>
  </si>
  <si>
    <t>No disminuye</t>
  </si>
  <si>
    <t>Autoridad y Segregación de Funciones</t>
  </si>
  <si>
    <t>Periodicidad Control</t>
  </si>
  <si>
    <t>Propósito Control</t>
  </si>
  <si>
    <t>Fuente de Información</t>
  </si>
  <si>
    <t>Investigación y Resolución de Observaciones y Desviaciones</t>
  </si>
  <si>
    <t>Evidencia Ejecución Control</t>
  </si>
  <si>
    <t>Diseño del Control</t>
  </si>
  <si>
    <t>Rango de Calificación Ejecución del Control</t>
  </si>
  <si>
    <t>El control se ejecuta de manera consistente por parte del responsable</t>
  </si>
  <si>
    <t>El control se ejecuta algunas veces por parte del responsable</t>
  </si>
  <si>
    <t>El control no se ejecuta por parte del responsable.</t>
  </si>
  <si>
    <t>Puntaje de Solidez del Control</t>
  </si>
  <si>
    <t>Solidez conjunta de Controles</t>
  </si>
  <si>
    <t>Factibilidad del evento</t>
  </si>
  <si>
    <t>DATOS BÁSICOS</t>
  </si>
  <si>
    <t>Macroprocesos</t>
  </si>
  <si>
    <t>Procesos</t>
  </si>
  <si>
    <t>Direccionamiento Estratégico</t>
  </si>
  <si>
    <t>Elaboración de la estrategia</t>
  </si>
  <si>
    <t>Gobierno y gestión de la estrategia</t>
  </si>
  <si>
    <t>Administración del SIG</t>
  </si>
  <si>
    <t>Tecnología</t>
  </si>
  <si>
    <t>Gestión de infraestructura tecnológica</t>
  </si>
  <si>
    <t>Inteligencia de Negocios</t>
  </si>
  <si>
    <t>Mantenimiento y Soporte de Aplicaciones</t>
  </si>
  <si>
    <t>Comunicación y Atención de Requerimientos</t>
  </si>
  <si>
    <t>Comunicación organizacional</t>
  </si>
  <si>
    <t>Atención usuario</t>
  </si>
  <si>
    <t>Recepción Registro</t>
  </si>
  <si>
    <t>Ingreso de activos</t>
  </si>
  <si>
    <t>Administración del registro de Depositarios Provisionales y Liquidadores del FRISCO</t>
  </si>
  <si>
    <t>Diagnóstico y alistamiento</t>
  </si>
  <si>
    <t>Diagnóstico  de Activos</t>
  </si>
  <si>
    <t>Alistamiento de activos</t>
  </si>
  <si>
    <t>Disposición Temporal</t>
  </si>
  <si>
    <t>Administración directa</t>
  </si>
  <si>
    <t>Administración de depositos provisionales</t>
  </si>
  <si>
    <t>Administración de destinación provisional</t>
  </si>
  <si>
    <t>Disposición final</t>
  </si>
  <si>
    <t>Comercialización de activos</t>
  </si>
  <si>
    <t>Otras modalidades de disposición final</t>
  </si>
  <si>
    <t>Adquisición Bienes y Servicios</t>
  </si>
  <si>
    <t>Planeación contractual</t>
  </si>
  <si>
    <t>Supervisión y liquidación</t>
  </si>
  <si>
    <t>Administración de bienes de funcionamiento</t>
  </si>
  <si>
    <t>Gestión Documental</t>
  </si>
  <si>
    <t>Proceso de Planeación y producción documental</t>
  </si>
  <si>
    <t>Proceso de gestión y trámite</t>
  </si>
  <si>
    <t>Proceso de organización y transferencia</t>
  </si>
  <si>
    <t xml:space="preserve">Proceso de preservación y disposición final </t>
  </si>
  <si>
    <t>Gestión Jurídica</t>
  </si>
  <si>
    <t>Defensa judicial</t>
  </si>
  <si>
    <t>Orientación jurídica</t>
  </si>
  <si>
    <t>Contabilidad</t>
  </si>
  <si>
    <t>Gestión del Talento Humano</t>
  </si>
  <si>
    <t>Administración del talento humano</t>
  </si>
  <si>
    <t>Evaluación y desarrollo</t>
  </si>
  <si>
    <t>Bienestar seguridad y salud en el trabajo</t>
  </si>
  <si>
    <t>Compensacion</t>
  </si>
  <si>
    <t>Evaluación y Control</t>
  </si>
  <si>
    <t>Planeación</t>
  </si>
  <si>
    <t>Ejecución y Seguimiento</t>
  </si>
  <si>
    <t>DATOS PARAMETRIZACIÓN HERRAMIENTA (DESBLOQUEAR PARA PARAMETRIZAR; SOLO PERSONAL AUTORIZADO)</t>
  </si>
  <si>
    <t>Direccionamiento_Estratégico</t>
  </si>
  <si>
    <t>Comunicación_Atención_Requerimientos</t>
  </si>
  <si>
    <t>Recepción_Registro</t>
  </si>
  <si>
    <t>Diagnóstico_Alistamiento</t>
  </si>
  <si>
    <t>Disposición_Temporal</t>
  </si>
  <si>
    <t>Disposición_Final</t>
  </si>
  <si>
    <t>Adquisición_Bienes_Servicios</t>
  </si>
  <si>
    <t>Administración_Bienes_Funcionamiento</t>
  </si>
  <si>
    <t>Gestión_Documental</t>
  </si>
  <si>
    <t>Gestión_Jurídica</t>
  </si>
  <si>
    <t>Gestión_Financiera</t>
  </si>
  <si>
    <t>Gestión_Talento_Humano</t>
  </si>
  <si>
    <t>Evaluación_Control</t>
  </si>
  <si>
    <t>Compensación</t>
  </si>
  <si>
    <t>Hecho de Corrupción</t>
  </si>
  <si>
    <t>Redacción Riesgo</t>
  </si>
  <si>
    <t>Impacto1</t>
  </si>
  <si>
    <t>Impacto2</t>
  </si>
  <si>
    <t>Impacto3</t>
  </si>
  <si>
    <t>Impacto4</t>
  </si>
  <si>
    <t>Impacto5</t>
  </si>
  <si>
    <t>Impacto6</t>
  </si>
  <si>
    <t>Redacción_Impacto_Gestión</t>
  </si>
  <si>
    <t>Afectación Económica y Reputacional</t>
  </si>
  <si>
    <t>CRITERIOS EVALUACIÓN CONTROLES</t>
  </si>
  <si>
    <t xml:space="preserve">Resultado
- Peso de la Ejecución del Control </t>
  </si>
  <si>
    <t>débil 
(entre 0 y 85)</t>
  </si>
  <si>
    <t>Valor Probabilidad Inherente</t>
  </si>
  <si>
    <t>Valor Impacto Inherente</t>
  </si>
  <si>
    <t>¿Los controles ayudan a disminuir la probabilidad?</t>
  </si>
  <si>
    <t>Directamente</t>
  </si>
  <si>
    <t>Concatenado</t>
  </si>
  <si>
    <t>EVALUACIÓN DISEÑO DE CONTROL</t>
  </si>
  <si>
    <t>EVALUACIÓN EJECUCIÓN DE CONTROL</t>
  </si>
  <si>
    <t>SOLIDEZ INDIVIDUAL DE CONTROLES</t>
  </si>
  <si>
    <t>SOLIDEZ CONJUNTA DE CONTROLES</t>
  </si>
  <si>
    <t>Fuerte </t>
  </si>
  <si>
    <t>El promedio de la solidez individual de cada control al sumarlos y ponderarlos es igual a 100. </t>
  </si>
  <si>
    <t>Moderado </t>
  </si>
  <si>
    <t>El promedio de la solidez individual de cada control al sumarlos y ponderarlos está entre 50 y 99. </t>
  </si>
  <si>
    <t>Débil </t>
  </si>
  <si>
    <t>El promedio de la solidez individual de cada control al sumarlos y ponderarlos es menor a 50.</t>
  </si>
  <si>
    <t>Calificación de la Solidez del Conjunto de Controles</t>
  </si>
  <si>
    <t>CONTRIBUCIÓN DE CONTROLES A NIVEL DE RIESGO RESIDUAL</t>
  </si>
  <si>
    <t>Valor Probabilidad Residual</t>
  </si>
  <si>
    <t>Soporte</t>
  </si>
  <si>
    <t>Causas Asociadas</t>
  </si>
  <si>
    <t>CA_1</t>
  </si>
  <si>
    <t>CA_2</t>
  </si>
  <si>
    <t>CA_3</t>
  </si>
  <si>
    <t>CA_4</t>
  </si>
  <si>
    <t>CA_5</t>
  </si>
  <si>
    <t>CA_6</t>
  </si>
  <si>
    <t>CA_7</t>
  </si>
  <si>
    <t>Valoración Controles</t>
  </si>
  <si>
    <t>Evaluación Diseño de Controles</t>
  </si>
  <si>
    <t>Solidez Controles</t>
  </si>
  <si>
    <t>Evaluación 
Ejecución del Control</t>
  </si>
  <si>
    <t>Solidez Individual
del Control</t>
  </si>
  <si>
    <t xml:space="preserve">Impacto Residual </t>
  </si>
  <si>
    <t>No.  Tratamiento</t>
  </si>
  <si>
    <t>T1</t>
  </si>
  <si>
    <t>T2</t>
  </si>
  <si>
    <t>T3</t>
  </si>
  <si>
    <t>T4</t>
  </si>
  <si>
    <t>T5</t>
  </si>
  <si>
    <t>T6</t>
  </si>
  <si>
    <t>T7</t>
  </si>
  <si>
    <t>C1</t>
  </si>
  <si>
    <t>C2</t>
  </si>
  <si>
    <t>C3</t>
  </si>
  <si>
    <t>C4</t>
  </si>
  <si>
    <t>C5</t>
  </si>
  <si>
    <t>C6</t>
  </si>
  <si>
    <t>C7</t>
  </si>
  <si>
    <t>No. Tratamiento</t>
  </si>
  <si>
    <t>Aplicación Cuestionario</t>
  </si>
  <si>
    <t>Puntaje Solidez Individual del Control</t>
  </si>
  <si>
    <t>Puntaje Solidez conjunta de Controles</t>
  </si>
  <si>
    <t>MAPA DE CALOR RIESGOS INHERENTES</t>
  </si>
  <si>
    <t>MAPA DE CALOR RIESGOS RESIDUALES</t>
  </si>
  <si>
    <t>MAPA DE CALOR RIESGOS DE CORRUPCIÓN</t>
  </si>
  <si>
    <t>DEFINICIÓN IMPACTO RIESGOS DE CORRUPCIÓN</t>
  </si>
  <si>
    <t>NO</t>
  </si>
  <si>
    <t>SI</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</si>
  <si>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</si>
  <si>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</si>
  <si>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</si>
  <si>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</si>
  <si>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</si>
  <si>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</si>
  <si>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</si>
  <si>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</si>
  <si>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</si>
  <si>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</si>
  <si>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</si>
  <si>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</si>
  <si>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</si>
  <si>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</si>
  <si>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</si>
  <si>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Estimados de Renta</t>
  </si>
  <si>
    <t>Avalúos</t>
  </si>
  <si>
    <t>El Gerente Regional o el Gerente Técnico según atribuciones contempladas para la estimación de renta de inmuebles determinará, cuando sea necesario, mediante correo electrónico el o los funcionarios que realizarán la visita de inspección y estimado de renta verificando que sean idóneos e inscritos en el Registro Abierto de Avaluadores (RAA).</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</si>
  <si>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</si>
  <si>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</si>
  <si>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</si>
  <si>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</si>
  <si>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</si>
  <si>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Enajenación Temprana</t>
  </si>
  <si>
    <t>* Debilidades en la revisión de fichas de enajenación temprana de muebles</t>
  </si>
  <si>
    <t>* Debilidades en la revisión de fichas de enajenación temprana de sociedades</t>
  </si>
  <si>
    <t>* Presiones externas por terceros para influenciar el proceso de enajenación temprana de activos</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</si>
  <si>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</si>
  <si>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</si>
  <si>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</si>
  <si>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</si>
  <si>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El Gerente Regional (Para bienes inmuebles), el Gerente de Bienes Muebles (Para bienes muebles) o el Gerente de Sociedades Activas o en Liquidación (Para sociedades), presenta las fichas de enajenación temprana a comité técnico para validar y aprobar la enajenación temprana de los bienes de acuerdo con las causales establecidas, su justificación y soportes. En caso de presentarse inconsistencias se solicitan subsanaciones o de lo contrario se finaliza el procedimiento y se determina el mecanismo de administración.</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</si>
  <si>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</si>
  <si>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El profesional delegado por el GIT de Depositarios y/o Liquidadores valida que las solicitudes recibidas de asignación  de depositarios provisionales y/o liquidadores se encuentren de acuerdo con los parámetros definidos, a fin de que el sistema busque y seleccione automáticamente el depositario provisional y/o liquidador que cumpla con los requisitos requeridos, dejando como registro un resumen de la asignación efectuada. En caso de que el aplicativo no encuentre depositarios o liquidadores con las características solicitadas, se amplia el rango de cobertura para que el sistema realice la selección.</t>
  </si>
  <si>
    <t>El Gerente Regional aprueba la instalación de un custodio y/o conserje viviente en un inmueble verificando el nivel de riesgo del activo y la información consolidada y validada previamente por parte del funcionario delegado, asegurando la veracidad de la información registrada y el cumplimiento de los protocolos establecidos para la instalación de un custodio y/o conserje viviente. En caso de no aprobar la asignación, lo informa a las partes interesadas.</t>
  </si>
  <si>
    <t xml:space="preserve">El profesional delegado por la Gerencia Regional verifica que las solicitudes de arrendamiento de los potenciales arrendatarios se presenten de manera completa y no existan antecedentes del aspirante en las bases de datos de Contraloria, Procuraduria y lista CLINTON. Se deja constancia de estas validaciones en medio magnético y almacenadas en el computador destinado para tal fin. En caso que el potencial arrendatario no cumpla con los requerimientos se le informa la no aceptación de la solicitud. </t>
  </si>
  <si>
    <t>El Gerente Regional verifica, cada vez que sea necesario, que las fichas de presentación del negocio recibidas estén diligenciadas completamente junto con los soportes del potencial arrendatario para su aprobación.  En los casos que los contratos de arriendo a suscribir sean superiores a 40SLMLV y un plazo superior a doce (12) meses la verificación y aprobación de asignación de arrendamiento la realiza el Comité de Negocios a nivel central. En caso que las fichas de negocio no sean aprobadas se informa la no aceptación de la solicitud a las partes interesadas.</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</si>
  <si>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</si>
  <si>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</si>
  <si>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</si>
  <si>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</si>
  <si>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r>
      <t xml:space="preserve">El Gerente Comercial a través del operador de comercialización CISA valida que los oferentes de compra no se encuentren en las bases de </t>
    </r>
    <r>
      <rPr>
        <b/>
        <sz val="8"/>
        <color theme="1"/>
        <rFont val="Arial"/>
        <family val="2"/>
      </rPr>
      <t xml:space="preserve">datos de los boletines de responsables fiscales de CGR, antecedentes disciplinarios de la PGN, antecedentes judiciales de la Policia Nacional, Central de Información Financiera -CIFIN, en el World Check </t>
    </r>
    <r>
      <rPr>
        <sz val="8"/>
        <color theme="1"/>
        <rFont val="Arial"/>
        <family val="2"/>
      </rPr>
      <t>y valida la información especifica del cliente como parte del proceso de conocimiento del cliente a partir de la aplicación del manual de conocimiento del cliente del operador. Estos registros son entregados por parte del operador comercial a SAE para su soporte. En caso de no cumplir con los requisitos exigibles se rechazan las ofertas.</t>
    </r>
  </si>
  <si>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</si>
  <si>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El Gerente Comercial a través del operador de comercialización Central de Inversiones S.A. - CISA verifica si los oferentes se encuentran incursos en causales de conflictos de interés, inhabilidad o incompabibilidad definidas en el código de ética, conducta y buen gobierno de SAE y del Operador</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</si>
  <si>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</si>
  <si>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Realizar capacitación sobre el código de ética y los efectos disciplinarios que conllevan actos inapropiados por parte de los Funcionarios de la SAE</t>
  </si>
  <si>
    <t>Realizar capacitación sobre los efectos penales en los que incurre los colaboradores de SAE</t>
  </si>
  <si>
    <t>Brindar una inducción específica del cargo a los funcionarios y contratistas nuevos, socializandole sus obligaciones contractuales o funciones, las limitaciones de su rol y aspectos éticos a tener en cuenta.</t>
  </si>
  <si>
    <t>Todos los meses</t>
  </si>
  <si>
    <t>Realizar capacitación de riesgos de corrupción para sensibilizar a los funcionarios de las metodologías de gestión y seguimiento de este tipo de riesgos</t>
  </si>
  <si>
    <t>Publicar cada vez que sea requerido los términos de referencia y/o pliegos de condiciones de los servicios o productos a contratar para observaciones de los ciudadanos y/o interesados en cada proceso a fin de establecer condiciones equitativas para la participación del proceso</t>
  </si>
  <si>
    <t>Realizar capacitación del manual de contratación y las responsabilidades de los involucrados en las etapas pre-contractuales, contractuales y post-contractuales</t>
  </si>
  <si>
    <t>Realizar las actualizaciones documentales de los procesos de la arquitectura de SAE, cuando sea requerido, para limitar el alcance de las actividades que ejercen los colaboradores de SAE en la ejecución de los procesos</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</si>
  <si>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</si>
  <si>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 xml:space="preserve">Realizar capacitaciones sobre el uso adecuado de las TIC y seguridad de la información </t>
  </si>
  <si>
    <t xml:space="preserve">Promover en la SAE una cultura empresarial de autocontrol y de la importancia de la evaluación independiente en la gestión institucional a través de mensajes de comunicación interna al interior de la Entidad </t>
  </si>
  <si>
    <t>Proveer el Talento Humano necesario para la ejecución de los procesos, administrarlo durante su vinculación y gestionar su desempeño y desarrollo</t>
  </si>
  <si>
    <t>Realizar las actividades de celebración, legalización y ejecución del contrato de acuerdo con las modalidades previstas en el Manual de Contratación</t>
  </si>
  <si>
    <t>Garantizar la seguridad jurídica de todas las actuaciones de SAE, atendiendo oportunamente los requerimientos realizados por las autoridades judiciales</t>
  </si>
  <si>
    <t>Generar productividad en los bienes muebles e inmuebles de administración directa por medio de la suscripción de contratos y el seguimiento de arrendamiento para ser administrados directamente o por medio de depositarios</t>
  </si>
  <si>
    <t>Evaluar, hacer seguimiento, asesorar y/o acompañar a la gestión de los procesos de la SAE y los solicitados por los entes de control</t>
  </si>
  <si>
    <t>Recibir y registrar los bienes entregados materialmente por parte de la (FGN) Fiscalía General de la Nación, mediante diligencia de secuestro, los cuales se encuentran afectados con medidas cautelares o sobre los cuales se haya declarado la extinción de dominio, para ejercer su administración</t>
  </si>
  <si>
    <t>Realizar inscripción, registro y asignación de depositarios y/o liquidadores y revisores fiscales del FRISCO de manera automática a través del sistema, reuniendo las condiciones de idoneidad necesarias para la adecuada administración de inmuebles y/o sociedades</t>
  </si>
  <si>
    <t>Realizar el análisis de la información de los activos incautados recibidos, con extinción de dominio y/o comiso definitivo a favor del FRISCO, en sus diferentes tipologías, con el fin de obtener un diagnóstico de los mismos que permita establecer los mecanismos de saneamiento, valoración y disposición temporal o definitiva</t>
  </si>
  <si>
    <t>Realizar el saneamiento administrativo, jurídico y físico catastral, estimados de renta y/o valoración de los activos, desalojos y restitución de bienes inmuebles, según el tipo de activo incautado o extinto, con el fin de dejarlo apto para la disposición temporal o definitiva</t>
  </si>
  <si>
    <t>Administración directa; Administracón de depositos provisionales; Administración de destinación provisional</t>
  </si>
  <si>
    <t>Lograr la productividad de los activos que cumplan con el alistamiento correspondiente, mediante los diferentes mecanismos de administración dispuestos por la Ley.</t>
  </si>
  <si>
    <t>Garantizar la adecuada disposición final de los activos de acuerdo con las características de los mismos</t>
  </si>
  <si>
    <t>Generar recursos económicos y/o reducir gastos de operación, a partir de la comercialización, chatarrización, monetización de divisas y liquidación de los activos</t>
  </si>
  <si>
    <t>Lavado de Activos y Financiamiento Terrorismo</t>
  </si>
  <si>
    <t>Servicio profesional de colaboradores SAE</t>
  </si>
  <si>
    <t>Celebración de contratos</t>
  </si>
  <si>
    <t>Denuncias</t>
  </si>
  <si>
    <t>Gestión de la información</t>
  </si>
  <si>
    <t>Buscar que los principios de disponibilidad, integridad y confidencialidad de la información se cumplan por parte de los usuarios, proveedores, terceros y contratistas, así como realizar la gestión de riesgos periódicamente para mantener los activos de información protegidos</t>
  </si>
  <si>
    <t>Administración directa de activos</t>
  </si>
  <si>
    <t>Auditorías Internas</t>
  </si>
  <si>
    <t>Registro de depositarios</t>
  </si>
  <si>
    <t>Registro de activos</t>
  </si>
  <si>
    <t>Registro de revisores fiscales</t>
  </si>
  <si>
    <t>Diagnóstico de activos</t>
  </si>
  <si>
    <t>Registro de Bancas de Inversión</t>
  </si>
  <si>
    <t>Asignación de activos para su administración temporal</t>
  </si>
  <si>
    <t>Donaciones</t>
  </si>
  <si>
    <t>Entrega física de activos</t>
  </si>
  <si>
    <t>manipular o direccionar  información procesada o generada en el marco de la actividad de la auditoría interna.</t>
  </si>
  <si>
    <t>favorecer a terceros en el proceso de registro de depositarios provisionales y liquidadores para la administración de los activos a cargo de SAE.</t>
  </si>
  <si>
    <t>favorecer a terceros en el registro de revisores fiscales para la administración de sociedades activas y en liquidación a cargo de SAE</t>
  </si>
  <si>
    <t>favorecer el registro e inscripción de bancas de inversión sin el cumplimiento de los requisitos exigibles.</t>
  </si>
  <si>
    <t>alterar la valoración de los estimados de renta de los bienes inmuebles administrados por SAE.</t>
  </si>
  <si>
    <t>enajenar de manera temprana un bien sin el cumplimiento de los requisitos exigibles.</t>
  </si>
  <si>
    <t>realizar entregas físicas de bienes sin el cumplimiento de los requisitos en los procesos de disposición final</t>
  </si>
  <si>
    <t>transferir el dominio de bienes a entidades públicas a titulo de donación sin el cumplimiento de los requisitos exigidos.</t>
  </si>
  <si>
    <t>1) Pérdida de imagen reputacional y credibilidad institucional
2) Implicaciones a nivel penal, disciplinario, fiscal o sancionatorio
3) Demandas de la ciudadanía</t>
  </si>
  <si>
    <t>1) Pérdida de imagen reputacional y credibilidad institucional
2) Implicaciones a nivel penal, disciplinario, fiscal o sancionatorio
3) Demandas de la ciudadanía
4) Continuidad de conductas  delictivas no informadas</t>
  </si>
  <si>
    <t>1) Pérdida de imagen reputacional y credibilidad institucional
2) Implicaciones a nivel penal, disciplinario, fiscal o sancionatorio
3) Demandas de la ciudadanía
4) Productos y/o servicios sin las características requeridas al interior de la entidad
5) Reprocesos contractuales
6) Dificultades para los ejerciciosde supervisión contractual
7) Detrimento Patrimonial</t>
  </si>
  <si>
    <t>1) Pérdida de imagen reputacional y credibilidad institucional
2) Implicaciones a nivel penal, disciplinario, fiscal o sancionatorio
3) Demandas de la ciudadanía
4) Favorecimiento del Sistema de Valor del Narcotráfico 
5) Dificultad administrativa, operativa y comercial para la administración de los activos
6) Altos costos operacionales de administración de activos</t>
  </si>
  <si>
    <t>1) Toma de decisiones de la Alta Dirección equivocadas o no acordes con la realidad institucional
2) Vulneración del principio de confidencialidad
3) Favorecimiento o perjuicio a los auditados
4) Afectación de la imagen de la Oficina de Consotrl Interno</t>
  </si>
  <si>
    <t xml:space="preserve">1) Pérdida de imagen reputacional y credibilidad institucional
2) Implicaciones a nivel penal, disciplinario, fiscal o sancionatorio
3) Disminución en posibles ganancias por productividad del activo 
4) Administración inadecuada de los activos recibidos </t>
  </si>
  <si>
    <t>1) Pérdida de imagen reputacional y credibilidad institucional
2) Implicaciones a nivel penal, disciplinario, fiscal o sancionatorio
3) Administración inadecuada de los activos recibidos
4) Demandas de la ciudadanía</t>
  </si>
  <si>
    <t>1) Pérdida de imagen reputacional y credibilidad institucional
2) Implicaciones a nivel penal, disciplinario, fiscal o sancionatorio
3) Administración inadecuada de las sociedades recibidas
4) Demandas de la ciudadanía</t>
  </si>
  <si>
    <t>1) Pérdida de imagen reputacional y credibilidad institucional
2) Implicaciones a nivel penal, disciplinario, fiscal o sancionatorio
3) Disminución en posibles ganancias por productividad del activo 
4) Administración inadecuada de los activos recibidos
5) Pérdida de recursos económicos</t>
  </si>
  <si>
    <t>1) Pérdida de imagen reputacional y credibilidad institucional
2) Implicaciones a nivel penal, disciplinario, fiscal o sancionatorio
3) Procesos de valoración o inversión mal efectuados
4) Demandas de la ciudadanía
5) Pérdida de recursos económicos</t>
  </si>
  <si>
    <t>1) Pérdida de imagen reputacional y credibilidad institucional
2) Implicaciones a nivel penal, disciplinario, fiscal o sancionatorio
3) Disminución en posibles ganancias por productividad del activo 
4) Pérdida de recursos económicos
5) Procesos de comercialización ineficaces</t>
  </si>
  <si>
    <t>1) Pérdida de imagen reputacional y credibilidad institucional
2) Implicaciones a nivel penal, disciplinario, fiscal o sancionatorio
3) Disminución en posibles ganancias por productividad del activo 
4) Demandas de la ciudadanía 
5) Procesos de administración directa ineficaces</t>
  </si>
  <si>
    <t xml:space="preserve">1) Pérdida de imagen reputacional y credibilidad institucional
2) Implicaciones a nivel penal, disciplinario, fiscal o sancionatorio
3) Administración inadecuada de los activos recibidos
4) Demandas de la ciudadanía
5) Disminución en posibles ganancias por productividad del activo </t>
  </si>
  <si>
    <t>1) Pérdida de imagen reputacional y credibilidad institucional
2) Favorecimiento del Sistema de Valor del Narcotráfico
3) Implicaciones a nivel penal, disciplinario, fiscal o sancionatorio
4) Administración inadecuada de los activos recibidos
5) Demandas de la ciudadanía
6) Altos costos operacionales</t>
  </si>
  <si>
    <t>1) Pérdida de imagen reputacional y credibilidad institucional
2) Favorecimiento del Sistema de Valor del Narcotráfico
3) Implicaciones a nivel penal, disciplinario, fiscal o sancionatorio
4) Demandas de la ciudadanía</t>
  </si>
  <si>
    <t xml:space="preserve">1) Pérdida de imagen reputacional y credibilidad institucional
2) Implicaciones a nivel penal, disciplinario, fiscal o sancionatorio
3) Disminución en posibles ganancias por productividad del activo 
4) Detrimento patrimonial del Estado
5) Pérdida de la capacidad de inversión en beneficio de la lucha contra el crimen organizado </t>
  </si>
  <si>
    <t>Creación de Perfiles de Cargo con el cumplimiento de requisitos exigibles</t>
  </si>
  <si>
    <t>Las funciones definidas para los colaboradores pueden encuentrarse mal  delimitadas en el perfil del cargo de acuerdo con su nivel de autoridad o responsabilidad</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</si>
  <si>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</si>
  <si>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Delegación descentralizada de toma de decisiones de algunos temas estratégicos</t>
  </si>
  <si>
    <t>Revisión por la Dirección</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</si>
  <si>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</si>
  <si>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P-DE2-099 Procedimiento Revisión por la Dirección</t>
  </si>
  <si>
    <t>P-TE4-094 Procedimiento Administración y Control de Acceso a Usuarios</t>
  </si>
  <si>
    <t>No se tengan delimitados los permisos de usuarios en las plataformas tecnológicas</t>
  </si>
  <si>
    <t>Control de Acceso a usuarios en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</si>
  <si>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</si>
  <si>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Reducir (Mitigar)</t>
  </si>
  <si>
    <t>P-GT2-171 Procedimiento evaluación del rendimiento</t>
  </si>
  <si>
    <t>Debilidades en la implementación de los controles operacionales establecidos en cada proceso de acuerdo con niveles de responsabilidad</t>
  </si>
  <si>
    <t>Evaluación Independiente de Gestión Institucional</t>
  </si>
  <si>
    <t>P-EC2-156 Procedimiento para ejecutar auditorías internas</t>
  </si>
  <si>
    <t>P-GT1-115 Procedimiento Disciplinario Laboral</t>
  </si>
  <si>
    <t>Verificación de denuncias realizadas a colaboradores de la empresa</t>
  </si>
  <si>
    <t>Evaluaciones incompletas o sesgadas de los potenciales contratistas</t>
  </si>
  <si>
    <t>Debilidad en controles jurídicos para la donación de activos entre entidades públicas</t>
  </si>
  <si>
    <t>Falencias en los controles técnicos para la donación de activos entre entidades públicas</t>
  </si>
  <si>
    <t>Intereses particulares en proyectos de donación presentadas por entidades públicas</t>
  </si>
  <si>
    <t>Viabilidad Jurídica de Donaciones</t>
  </si>
  <si>
    <t>Viabilidad Técnica de Donaciones</t>
  </si>
  <si>
    <t>P-DF2-176 Procedimiento Donación entre Entidades Públicas</t>
  </si>
  <si>
    <t>Verificación de Viabilidad de Proyectos Sociales</t>
  </si>
  <si>
    <t>Debilidades en los controles de entrega física de activos a compradores, contratistas de disposición final, entidades públicas, o afectados</t>
  </si>
  <si>
    <t>P-DF2-107 Procedimiento de Entrega de Activos</t>
  </si>
  <si>
    <t>Verificación de identicación de persona que recibe el bien</t>
  </si>
  <si>
    <t>No conocer los potenciales compradores con los que se realizarán los acuerdos comerciales de compra de activos</t>
  </si>
  <si>
    <t>Relacionamiento personal o comercial de los participantes con profesionales involucrados en el proceso de comercialización de activos</t>
  </si>
  <si>
    <t xml:space="preserve">Debilidades en la detección de operaciones sospechosas de corrupción </t>
  </si>
  <si>
    <t>Protocolo Ventas CISA-SAE</t>
  </si>
  <si>
    <t>Verificación de antecedentes del cliente</t>
  </si>
  <si>
    <t>Verificación de origen de recursos del potencial comprador</t>
  </si>
  <si>
    <t>Verificación de Conflictos de Interés del Cliente</t>
  </si>
  <si>
    <t>Alterar información del origen de los recursos de los compradores con el que harán el pago de los bienes</t>
  </si>
  <si>
    <t>Exceso de discrecionalidad en el servidor público a cargo del procedimiento de asignación de depositarios provisionales y/o liquidadores</t>
  </si>
  <si>
    <t>Falta de mecanismos de control en la asignación de custodios y/o conserjes cuando el activo lo requiera según su nivel de riesgo</t>
  </si>
  <si>
    <t>Facilitación en la entrega de información falsa por parte de arrendatarios</t>
  </si>
  <si>
    <t xml:space="preserve">Contacto con arrendatarios más allá de la relación profesional </t>
  </si>
  <si>
    <t>Relacionamiento personal cercano con actores institucionales que solicitan la asignación de activos bajo la modalidad de destinación provisional</t>
  </si>
  <si>
    <t xml:space="preserve"> Valores no éticos y morales de funcionarios que realizan  o revisan las fichas técnicas de enajenación temprana</t>
  </si>
  <si>
    <t>Debilidad en controles jurídicos para la enajenación temprana de bienes</t>
  </si>
  <si>
    <t>Debilidades en la revisión de fichas de enajenación temprana de inmuebles</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</si>
  <si>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</si>
  <si>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P-BS1-023 Procedimiento Elaboración y Actualización del Plan Anual de Adquisiciones</t>
  </si>
  <si>
    <t>Todas las áreas</t>
  </si>
  <si>
    <t>Evaluación subjetiva de necesidades contractuales de la entidad</t>
  </si>
  <si>
    <t>Verificación de necesidades contractuales en Comité de Contratación</t>
  </si>
  <si>
    <t>Validación de Idoneidad de Evaluadores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</si>
  <si>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</si>
  <si>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Verificación de Requisitos Técnicos, Jurídicos y Financieros Habilitantes</t>
  </si>
  <si>
    <t>Procedimientos Contractuales (P-BS2-025, P-BS2-028, P-BS2-029, P-BS2-103;P-BS2-181)</t>
  </si>
  <si>
    <t>No revisar la totalidad de documentación que habilite técnicamente, financieramente y jurídicamente a los potenciales contratistas a participar en el proceso de selección de proveedores</t>
  </si>
  <si>
    <t>Verificación de evaluaciones por Comité de Contratación</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</si>
  <si>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</si>
  <si>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Desconocimiento de la normatividad que exige la denuncia de las conductas delictivas</t>
  </si>
  <si>
    <t>Temor a repercusiones en la estabilidad laboral</t>
  </si>
  <si>
    <t>Identificación de necesidades de capacitación</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</si>
  <si>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</si>
  <si>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P-GT2-036 Diseño y Ejecución del Plan Empresarial de Capacitación PEC</t>
  </si>
  <si>
    <t>Ausencia o debilidades en los canales formales para recepción de denuncias</t>
  </si>
  <si>
    <t>Validación de PQRS radicados por la ciudadanía</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</si>
  <si>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</si>
  <si>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P-CA2-033 Procedimiento de seguimiento y control a requerimientos</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</si>
  <si>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</si>
  <si>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Implementar canal de recepción de denuncias de forma exclusiva</t>
  </si>
  <si>
    <t>Posibles retrasos en la implementación completa de las políticas de accesibilidad y seguridad de la información en la entidad</t>
  </si>
  <si>
    <t>Control en la implementación del Sistema de Seguridad de la Información</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</si>
  <si>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</si>
  <si>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Verificación de diagnósticos de herramientas de monitoreo de infraestructura tecnológica</t>
  </si>
  <si>
    <t>P-TE1-203 Procedimiento de Monitoreo de la infraestructura Tecnológica</t>
  </si>
  <si>
    <t>Existencia de vulnerabilidades de seguridad de la información en los sistemas de información</t>
  </si>
  <si>
    <t>Monitoreo automatizado de Seguridad de la Información</t>
  </si>
  <si>
    <t>Deficiencia en el rendimiento de los sistemas de información</t>
  </si>
  <si>
    <t>Daños o fallas en los sistemas de información</t>
  </si>
  <si>
    <t>Atención y soporte de incidencias tecnológicas</t>
  </si>
  <si>
    <t>P-TE3-150 Procedimiento Mantenimiento y Soporte de Aplicaciones</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</si>
  <si>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</si>
  <si>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Ineficacia de los controles definidos en la inspección de bienes</t>
  </si>
  <si>
    <t>Verificación de estados de ocupación de Inmuebles</t>
  </si>
  <si>
    <t>Desconocimiento del patrimonio del personal que labora en la Entidad</t>
  </si>
  <si>
    <t>Relacionamiento personal de los auditores con los auditados</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</si>
  <si>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</si>
  <si>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Código de Étiica de los Auditores Internos</t>
  </si>
  <si>
    <t>Verificación Conflictos de Interés de Auditores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</si>
  <si>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</si>
  <si>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Evaluación de Auditores Internos</t>
  </si>
  <si>
    <t>Debilidad en el control de la gestión de los auditores</t>
  </si>
  <si>
    <t>Revisión de la información generada en el proceso de auditoría de manera descentralizada</t>
  </si>
  <si>
    <t>Revisión de Informe de Auditoría en Mesa de Trabajo de la Oficina de Control Interno</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</si>
  <si>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</si>
  <si>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Se pueda limitar el alcance de las auditorías al momento de su planeación</t>
  </si>
  <si>
    <t>Revisión de Plan de Auditoría</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</si>
  <si>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</si>
  <si>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r>
      <t>El técnico delegado de la Gerencia Regional, al momento de la recepción de activos, verificará las condiciones del bien registrandolas  en el "</t>
    </r>
    <r>
      <rPr>
        <i/>
        <sz val="10"/>
        <color theme="1"/>
        <rFont val="Franklin Gothic Book"/>
        <family val="2"/>
      </rPr>
      <t>Acta de Recepción y/o entrega en sitio</t>
    </r>
    <r>
      <rPr>
        <sz val="10"/>
        <color theme="1"/>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</si>
  <si>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P-RR1-002 Procedimiento de recepción de activo en sitio</t>
  </si>
  <si>
    <t>Verificación de Condiciones del Activo en diligencia de Recepción</t>
  </si>
  <si>
    <t>No verificar los datos del activo recibido  con los registros fotográficos y/o soportes brindados por los entes judiciales en diligencia de recepción</t>
  </si>
  <si>
    <t>No validar al momento del registro del activo en el sistema de información los datos generados en la diligencia de recepción y/o soportes brindados por los entes judiciales</t>
  </si>
  <si>
    <t>P-RR1-004 Procedimiento de registro de activos</t>
  </si>
  <si>
    <t>Verificación de Datos del Activo en el Registro en el Sistema de Información</t>
  </si>
  <si>
    <t>P-RR1-005 Procedimiento de Preparación para la Recepción de Activos por Diligencia</t>
  </si>
  <si>
    <t>Delegación de diligencias de recepción de activos en pocos o los mismos colaboradores</t>
  </si>
  <si>
    <t>Validación de criterios de asignación de colaboradores para diligencias de recepción de activos</t>
  </si>
  <si>
    <t>Debilidades en los controles de recepción de solicitudes de registro de los participantes</t>
  </si>
  <si>
    <t>P-RR2-030 Registro y clasificación de depositarios provisionales y liquidadores</t>
  </si>
  <si>
    <t>Falta de verificación de los requisitos documentales de los depositarios provisionales y liquidadores en el registro inicial de solicitudes presentadas</t>
  </si>
  <si>
    <t>Verificación de información y documentos de la solicitud de registro de depositarios</t>
  </si>
  <si>
    <t xml:space="preserve">Delegación de evaluación de depositarios provisionales y liquidadores en pocos evaluadores o en los mismos evaluadores </t>
  </si>
  <si>
    <t>Evaluaciones incompletas o sesgadas de los participantes para la inscripción del Registro de Depositarios Provisionales y Liquidadores</t>
  </si>
  <si>
    <t>El Coordinador del GIT de depositarios provisionales y liquidadores, designará los profesionales idóneos encargados de realizar la evaluación técnica según su competencia, informadolo vía correo electrónico a la Gerencia de Contratos</t>
  </si>
  <si>
    <t>Relacionamiento personal o comercial de los participantes con profesionales involucrados en el proceso de evaluación de requisitos en la conformación del Registro de Depositarios Provisionales y Liquidadores</t>
  </si>
  <si>
    <t>Verificación antecedentes de participantes</t>
  </si>
  <si>
    <t>Verificación de observaciones de la Ciudadanía frente a los aspirantes</t>
  </si>
  <si>
    <t>No hacer publico la información de los potenciales aspirantes a depositarios provisionales y liquidadores</t>
  </si>
  <si>
    <t>Decisiones descentralizadas para el registro de depositarios provisionales y liquidadores</t>
  </si>
  <si>
    <t>Verificación de registro de depositarios provisionales y liquidadores en Comité de de Depositarios Provisionales, Mandatarios y Liquidadores</t>
  </si>
  <si>
    <t xml:space="preserve">Delegación de evaluación de Revisores Fiscales en pocos evaluadores o en los mismos evaluadores </t>
  </si>
  <si>
    <t>Evaluaciones incompletas o sesgadas de los participantes para la inscripción del Registro de Revisores Fiscales</t>
  </si>
  <si>
    <t>Relacionamiento personal o comercial de los participantes con profesionales involucrados en el proceso de evaluación de requisitos en la conformación del Registro de Revisores Fiscales</t>
  </si>
  <si>
    <t>No hacer publico la información de los potenciales aspirantes a Revisores Fiscales</t>
  </si>
  <si>
    <t>No validar de manera completa la información y soportes presentados al momento de recibir las solicitudes de registro de revisores fiscales</t>
  </si>
  <si>
    <t>P-RR2-194 Registro y Clasificación de Revisores Fiscales</t>
  </si>
  <si>
    <t>Control de recepción de solicitudes de registro de revisores fiscales</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</si>
  <si>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</si>
  <si>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Falencias en la revisión de diagnósticos de intervención de inmuebles</t>
  </si>
  <si>
    <t>Falencias en la revisión de diagnósticos y planes de intervención de sociedades</t>
  </si>
  <si>
    <t>P-DP1-042 Procedimiento para el diagnóstico y análisis de bienes inmuebles</t>
  </si>
  <si>
    <t>P-DP1-038 Procedimiento de diagnóstico inicial de intervención de sociedades</t>
  </si>
  <si>
    <t>Verificación de informe de diagnóstico de intervención de inmuebles</t>
  </si>
  <si>
    <t>Verificación de informe de diagnóstico de intervención de sociedades</t>
  </si>
  <si>
    <t>Evaluaciones incompletas o sesgadas de los participantes para la inscripción del Registro de Bancas de Inversión</t>
  </si>
  <si>
    <t>P-DP2-205 Procedimiento Selección bancas de inversión</t>
  </si>
  <si>
    <t>Control de recepción de solicitudes de registro de bancas de inversión</t>
  </si>
  <si>
    <t>Verificación de cumplimiento de requisitos por parte de las bancas de inversión</t>
  </si>
  <si>
    <t>Relacionamiento personal o comercial con firmas de valoración registradas en la base existente conformada por convocatoria pública</t>
  </si>
  <si>
    <t>Información érronea registrada de forma voluntaria en el informe de diagnóstico, plan de intervención e información de las sociedades a cargo de SAE, como insumo para la valoración de sociedades</t>
  </si>
  <si>
    <t>Información érronea registrada de forma voluntaria en las visitas de avalúos que pueden alterar la valoración de bienes</t>
  </si>
  <si>
    <t>Falencias en la revisión de informes técnicos de valoración o avalúos emitidos por terceros</t>
  </si>
  <si>
    <t>Debilidades en los controles de registro de información de valoración en el aplicativo respectivo</t>
  </si>
  <si>
    <t>Verificación de cumplimiento de requisitos por parte de las bancas de inversión o avaluadores</t>
  </si>
  <si>
    <t>P-DP2-047 Procedimiento Avalúo de Bienes Inmuebles
P-DP2-205 Procedimiento Selección bancas de inversión</t>
  </si>
  <si>
    <t>P-DP2-047 Procedimiento Avalúo de Bienes Inmuebles</t>
  </si>
  <si>
    <t>Supervisión de avalúos en sitio</t>
  </si>
  <si>
    <t>Verificación de informes técnicos de valoración o avalúos</t>
  </si>
  <si>
    <t>P-DP2-047 Procedimiento Avalúo de Bienes Inmuebles
P-DP2-041 Procedimiento de valoración comercial de sociedades</t>
  </si>
  <si>
    <t>Verificación de registro de valoración en sistema de información</t>
  </si>
  <si>
    <t>Asignación de personal no idoneo para la valoración de estimados de renta</t>
  </si>
  <si>
    <t>Falencias en los controles de estimación de renta de bienes inmuebles</t>
  </si>
  <si>
    <t>Validación de Idoneidad de profesionales</t>
  </si>
  <si>
    <t>P-DP2-046 Procedimiento  de Estimados de Renta para Bienes Inmuebles Urbanos y Rurales</t>
  </si>
  <si>
    <t>Revisión estimados de renta</t>
  </si>
  <si>
    <t>Viabilidad Jurídica de Enajenación Temprana</t>
  </si>
  <si>
    <t>Revisión Fichas de Enajenación Temprana de Inmuebles</t>
  </si>
  <si>
    <t>Revisión Fichas de Enajenación Temprana de Muebles</t>
  </si>
  <si>
    <t>P-DP2-134 Procedimiento para la enajenación temprana de bienes
P-DP2-175 Procedimiento Enajenación Temprana de Bienes Muebles
P-DP2-183 Procedimiento Enajenación Temprana de Sociedades Activas</t>
  </si>
  <si>
    <t>P-DP2-134 Procedimiento para la enajenación temprana de bienes</t>
  </si>
  <si>
    <t>P-DP2-175 Procedimiento Enajenación Temprana de Bienes Muebles</t>
  </si>
  <si>
    <t>P-DP2-183 Procedimiento Enajenación Temprana de Sociedades Activas</t>
  </si>
  <si>
    <t>Revisión Fichas de Enajenación Temprana de Sociedades</t>
  </si>
  <si>
    <t>Verificación de viabilidad de Enajenación Temprana en Comité Técnico</t>
  </si>
  <si>
    <t>Verificación de viabilidad de Enajenación Temprana en Comité Externo</t>
  </si>
  <si>
    <t>Validación de Solicitudes de Asignación de Depositarios Provisionales y/o Liquidadores</t>
  </si>
  <si>
    <t>P-RR2-056 Procedimiento Asignación de Activos a Depositarios y Liquidadores</t>
  </si>
  <si>
    <t>P-DP2-199 Procedimiento para establecer un custodio o conserje</t>
  </si>
  <si>
    <t>Verificación de nivel de riesgo de activos para asignación de conserjes o custodios</t>
  </si>
  <si>
    <t>P-DT1-017 Procedimiento de Promoción y Negociación de Bienes Inmuebles</t>
  </si>
  <si>
    <t>Verificación Solicitudes de Arrendamiento</t>
  </si>
  <si>
    <t>Verificación de Fichas de Negocio de arrendamiento</t>
  </si>
  <si>
    <t>P-DT4-101 Procedimiento Destinación Provisional de Bienes</t>
  </si>
  <si>
    <t>Verificación de Solicitudes de Destinación Provisional a entidades</t>
  </si>
  <si>
    <t>Listado de asistencia</t>
  </si>
  <si>
    <t>Solicitudes de actualización documental
Documentos actualizados</t>
  </si>
  <si>
    <t>Realizar seguimiento cuatrimestral al Mapa de Riesgos de Corrupción de acuerdo con la programación establecia en el PAAI 2022.</t>
  </si>
  <si>
    <t>Seguimiento de Riesgos publicado</t>
  </si>
  <si>
    <t>Listado de asistencia o evidencia de capacitación
Comunicación Funciones</t>
  </si>
  <si>
    <t>Documentar el manual de funciones institucional con la actualización de los descriptivos de los perfiles de cargo</t>
  </si>
  <si>
    <t>Manual de Funciones</t>
  </si>
  <si>
    <t xml:space="preserve">1) Informar riesgo de corrupción detectado a la Oficina Asesora de Planeación, con el diseño del plan de tratamiento 
2) Informar evento presentado a la Gerencia de Talento Humano
3) La Gerencia de Talento Humano realiza el proceso de investigación disciplinario
4) La Oficina Asesora de Planeación informa a Comité Directivo y de Control Interno posibles materializaciones de riesgos de Corrupción
5) Informar eventos presentados a entes de control con base en resultados de investigación disciplinaria
6) Implementar el plan de tratamiento de mitigación de riesgos diseñado para el evento presentado
</t>
  </si>
  <si>
    <t>Suscribir contrato para adelantar procesos de debida diligencia a mayor profundidad sobre los clientes y actores involucrados con la administración de los bienes SAE</t>
  </si>
  <si>
    <t>Contrato Suscrito</t>
  </si>
  <si>
    <t>Publicar los informes de supervisión contractual en página web para consulta de toda la ciudadanía</t>
  </si>
  <si>
    <t>Informes de supervisión publicados</t>
  </si>
  <si>
    <t>Términos de refencia y/o pliegos de condiciones publicados</t>
  </si>
  <si>
    <t>Piezas de sensibilización</t>
  </si>
  <si>
    <t>Canal de denuncias implementado</t>
  </si>
  <si>
    <t>Brindar capacitación en gestión de denuncias</t>
  </si>
  <si>
    <t>Listados de asistencia</t>
  </si>
  <si>
    <t>Registro de capacitación</t>
  </si>
  <si>
    <t xml:space="preserve">Adelantar proceso contractual para la consulta de antecedes legales de los clientes involucrados con la SAE </t>
  </si>
  <si>
    <t>Evaluación de Requisitos Técnicos y Jurídicos Habilitantes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</si>
  <si>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</si>
  <si>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</si>
  <si>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</si>
  <si>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Control de Reporte de Bienes y Rentas de Colaboradores</t>
  </si>
  <si>
    <t>dar un tratamiento especial o preferencial utilizando indebidamente influencias personales  o poder derivadas del ejercicio del cargo, de las funciones asignadas o conocimiento de asuntos propios de la entidad.</t>
  </si>
  <si>
    <t>No contar con procedimientos actualizados con la desagregación de los niveles de responsabilidad y autoridad para ejecutar las actividades</t>
  </si>
  <si>
    <t>Actualización de niveles de responsabilidad y autoridad de procesos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</si>
  <si>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</si>
  <si>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celebrar contratos de bienes y servicios innecesarios, que no cumplan con los requisitos previstos, o con violación al régimen contractual dispuesto en normas legales y/o constitucionales</t>
  </si>
  <si>
    <t xml:space="preserve">abstenerse de  informar o de poner en conocimiento presuntas conductas delictivas o antiéticas a investigar por las autoridades respectivas  </t>
  </si>
  <si>
    <t>Debilidades en la verificación de las competencias comportamentales de los colaboradores de la empresa</t>
  </si>
  <si>
    <t>Verificación de las competencias comportamentales en evaluación de rendimiento</t>
  </si>
  <si>
    <t>El lider de proceso o de cada área verifica anualmente las competencias comportamentales de los colaboradores a su cargo con base en sus conductas y las competencias comunes o por nivel jerárquico establecidos por la empresa, recopilando las evidencias necesarias en caso requerido, dejando registro del resultado en la evaluación de rendimiento del evaluado. En caso de presentarse alguna mejora o desviación identificada, se deberá documenta un plan de mejoramiento individual.</t>
  </si>
  <si>
    <t>favorecer a terceros para que de manera ilegal  se  apropien de activos del estado.</t>
  </si>
  <si>
    <t>dar uso indebido o ilícito de información confidencial, privilegiada o reservada relativa a los procesos que adelanta la SAE así como de sus sistemas de información</t>
  </si>
  <si>
    <t>alterar o manipular ilegalmente la información de los activos recibidos que puedan afectar su potencial de productividad</t>
  </si>
  <si>
    <t xml:space="preserve">alterar de manera indebida e ilícita diagnósticos de activos para direccionar los mecanismos de disposición temporal o definitiva de los bienes </t>
  </si>
  <si>
    <t>alterar o modificar irregular o ilícitamente la valoración o avalúos de los bienes administrados por SAE.</t>
  </si>
  <si>
    <t>asignar un bien para su disposición o administración temporal sin el cumplimiento de los requisitos de ley y la normativa definida.</t>
  </si>
  <si>
    <t>facilitar y/o permitir operaciones con fines delictivos de lavado de activos financiamiento a grupos terroristas o de operaciones  ilegales  en la comercialización de activos administrados por la SAE.</t>
  </si>
  <si>
    <t>G. Comercial</t>
  </si>
  <si>
    <t>G. Asuntos Legales</t>
  </si>
  <si>
    <t xml:space="preserve">* GBI. Urbanos
* GBI. Rurales
</t>
  </si>
  <si>
    <t>* GBI. Urbanos
* GBI. Rurales
* GB.  Muebles</t>
  </si>
  <si>
    <t>* GBI. Urbanos
* GBI. Rurales
* GB.  Muebles
* G. Sociedades Activas 
* G. Sociedades en Liquidación</t>
  </si>
  <si>
    <t xml:space="preserve">* GBI. Urbanos
* GBI. Rurales
* GB.  Muebles
* G. Sociedades Activas </t>
  </si>
  <si>
    <t>G. Contratos</t>
  </si>
  <si>
    <t>* GBI. Urbanos
* GBI. Rurales
* G. Sociedades Activas 
* G. Sociedades en Liquidación
* G. Contratos</t>
  </si>
  <si>
    <t>* G. Sociedades Activas 
* G. Sociedades en Liquidación</t>
  </si>
  <si>
    <t>* G. Sociedades Activas 
* G. Sociedades en Liquidación
* G. Técnica</t>
  </si>
  <si>
    <t>* G. Regionales
* GB.  Muebles
* G. Sociedades Activas 
* G. Sociedades en Liquidación</t>
  </si>
  <si>
    <t>G. Talento Humano</t>
  </si>
  <si>
    <t>G. Técnica</t>
  </si>
  <si>
    <t>* G. Regionales
* G. Técnica</t>
  </si>
  <si>
    <t>G. Regionales</t>
  </si>
  <si>
    <t>* G. Regionales
* GB. Muebles</t>
  </si>
  <si>
    <t>GIT. Aseguramiento y Control de la Información</t>
  </si>
  <si>
    <t>GIT. Depositarios Provisionales y Liquidadores</t>
  </si>
  <si>
    <t>O. Asesora de Planeación</t>
  </si>
  <si>
    <t>O. Comunicaciones y Atención al Ciudadano</t>
  </si>
  <si>
    <t>O. Control Interno</t>
  </si>
  <si>
    <t>O. Gestión de la Información</t>
  </si>
  <si>
    <t>VP. Bienes Muebles e Inmuebles</t>
  </si>
  <si>
    <t>VP. Sociedades</t>
  </si>
  <si>
    <t>* VP. Bienes Muebles e Inmuebles
* VP. Sociedades</t>
  </si>
  <si>
    <t>* O. Control Interno
* O.  Comunicaciones y Atención al Ciudadano</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</si>
  <si>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</si>
  <si>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15/04/2023
15/07/2023
15/10/2023
31/12/2023</t>
  </si>
  <si>
    <t>10/05/2023
10/09/2023
31/12/2023</t>
  </si>
  <si>
    <t>15/07/2023
15/10/2023
31/12/2023</t>
  </si>
  <si>
    <r>
      <rPr>
        <b/>
        <sz val="12"/>
        <color theme="1"/>
        <rFont val="Arial"/>
        <family val="2"/>
      </rPr>
      <t xml:space="preserve">Código: </t>
    </r>
    <r>
      <rPr>
        <sz val="12"/>
        <color theme="1"/>
        <rFont val="Arial"/>
        <family val="2"/>
      </rPr>
      <t xml:space="preserve">F-DE2-274
</t>
    </r>
    <r>
      <rPr>
        <b/>
        <sz val="12"/>
        <color theme="1"/>
        <rFont val="Arial"/>
        <family val="2"/>
      </rPr>
      <t>Versión No.:</t>
    </r>
    <r>
      <rPr>
        <sz val="12"/>
        <color theme="1"/>
        <rFont val="Arial"/>
        <family val="2"/>
      </rPr>
      <t xml:space="preserve"> 04
</t>
    </r>
    <r>
      <rPr>
        <b/>
        <sz val="12"/>
        <color theme="1"/>
        <rFont val="Arial"/>
        <family val="2"/>
      </rPr>
      <t>Vigencia desde:</t>
    </r>
    <r>
      <rPr>
        <sz val="12"/>
        <color theme="1"/>
        <rFont val="Arial"/>
        <family val="2"/>
      </rPr>
      <t xml:space="preserve">
11 – 04- 2023</t>
    </r>
  </si>
  <si>
    <t>FORMATO MATRIZ DE RIESGOS DE CORRUPCIÓN
PROCESO GOBIERNO Y GESTIÓN DE LA ESTRATEGIA
MACROPROCESO DIRECCIONAMIENTO ESTRATÉGICO</t>
  </si>
  <si>
    <r>
      <t xml:space="preserve">MATRIZ DE RIESGOS DE CORRUPCIÓN 2023
</t>
    </r>
    <r>
      <rPr>
        <b/>
        <sz val="12"/>
        <color theme="0"/>
        <rFont val="Arial"/>
        <family val="2"/>
      </rPr>
      <t>SOCIEDAD DE ACTIVOS ESPECIALES S.A.S.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</si>
</sst>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7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b/>
      <sz val="18"/>
      <color theme="1"/>
      <name val="Arial Narrow"/>
      <family val="2"/>
    </font>
    <font>
      <b/>
      <sz val="22"/>
      <color theme="1"/>
      <name val="Arial Narrow"/>
      <family val="2"/>
    </font>
    <font>
      <sz val="12"/>
      <color theme="1"/>
      <name val="Arial Narrow"/>
      <family val="2"/>
    </font>
    <font>
      <b/>
      <sz val="12"/>
      <color rgb="FF000000"/>
      <name val="Arial Narrow"/>
      <family val="2"/>
    </font>
    <font>
      <sz val="10"/>
      <name val="Arial"/>
      <family val="2"/>
    </font>
    <font>
      <sz val="12"/>
      <name val="Times New Roman"/>
      <family val="1"/>
    </font>
    <font>
      <sz val="9"/>
      <name val="Arial Narrow"/>
      <family val="2"/>
    </font>
    <font>
      <sz val="8"/>
      <color theme="1"/>
      <name val="Arial Narrow"/>
      <family val="2"/>
    </font>
    <font>
      <sz val="10"/>
      <color rgb="FF000000"/>
      <name val="Tahoma"/>
      <family val="2"/>
    </font>
    <font>
      <b/>
      <sz val="10"/>
      <color rgb="FF000000"/>
      <name val="Tahoma"/>
      <family val="2"/>
    </font>
    <font>
      <sz val="8"/>
      <name val="Calibri"/>
      <family val="2"/>
      <scheme val="minor"/>
    </font>
    <font>
      <sz val="11"/>
      <color theme="1"/>
      <name val="AriaL"/>
      <family val="2"/>
    </font>
    <font>
      <sz val="9"/>
      <name val="AriaL"/>
      <family val="2"/>
    </font>
    <font>
      <b/>
      <sz val="30"/>
      <color theme="1"/>
      <name val="AriaL"/>
      <family val="2"/>
    </font>
    <font>
      <b/>
      <sz val="12"/>
      <color rgb="FFFFFFFF"/>
      <name val="Arial Narrow"/>
      <family val="2"/>
    </font>
    <font>
      <b/>
      <sz val="20"/>
      <color theme="0"/>
      <name val="Calibri"/>
      <family val="2"/>
    </font>
    <font>
      <b/>
      <sz val="10"/>
      <color rgb="FF000000"/>
      <name val="Arial"/>
      <family val="2"/>
    </font>
    <font>
      <b/>
      <sz val="11"/>
      <color theme="1"/>
      <name val="Arial"/>
      <family val="2"/>
    </font>
    <font>
      <b/>
      <sz val="20"/>
      <color theme="0"/>
      <name val="Arial"/>
      <family val="2"/>
    </font>
    <font>
      <b/>
      <sz val="10"/>
      <color theme="1"/>
      <name val="Arial"/>
      <family val="2"/>
    </font>
    <font>
      <b/>
      <sz val="20"/>
      <color rgb="FFFFFFFF"/>
      <name val="Calibri"/>
      <family val="2"/>
    </font>
    <font>
      <b/>
      <sz val="11"/>
      <color rgb="FF002060"/>
      <name val="AriaL"/>
      <family val="2"/>
    </font>
    <font>
      <b/>
      <sz val="10"/>
      <color theme="0"/>
      <name val="Arial"/>
      <family val="2"/>
    </font>
    <font>
      <b/>
      <sz val="12"/>
      <color theme="0"/>
      <name val="Arial"/>
      <family val="2"/>
    </font>
    <font>
      <sz val="11"/>
      <name val="AriaL"/>
      <family val="2"/>
    </font>
    <font>
      <b/>
      <sz val="12"/>
      <color theme="0"/>
      <name val="Arial Narrow"/>
      <family val="2"/>
    </font>
    <font>
      <sz val="10"/>
      <color theme="1"/>
      <name val="AriaL"/>
      <family val="2"/>
    </font>
    <font>
      <b/>
      <sz val="10"/>
      <color rgb="FFFFFFFF"/>
      <name val="AriaL"/>
      <family val="2"/>
    </font>
    <font>
      <b/>
      <sz val="30"/>
      <color theme="1"/>
      <name val="Arial Narrow"/>
      <family val="2"/>
    </font>
    <font>
      <b/>
      <sz val="30"/>
      <name val="Arial"/>
      <family val="2"/>
    </font>
    <font>
      <b/>
      <sz val="14"/>
      <color theme="0"/>
      <name val="Arial"/>
      <family val="2"/>
    </font>
    <font>
      <sz val="10"/>
      <color rgb="FF000000"/>
      <name val="Arial"/>
      <family val="2"/>
    </font>
    <font>
      <b/>
      <sz val="9"/>
      <color theme="1"/>
      <name val="Arial"/>
      <family val="2"/>
    </font>
    <font>
      <b/>
      <sz val="11"/>
      <color theme="0"/>
      <name val="Calibri"/>
      <family val="2"/>
      <scheme val="minor"/>
    </font>
    <font>
      <sz val="11"/>
      <color theme="0"/>
      <name val="Arial"/>
      <family val="2"/>
    </font>
    <font>
      <b/>
      <sz val="10"/>
      <color rgb="FF000000"/>
      <name val="Tahoma"/>
      <family val="34"/>
    </font>
    <font>
      <sz val="10"/>
      <color rgb="FF000000"/>
      <name val="Tahoma"/>
      <family val="34"/>
    </font>
    <font>
      <sz val="10"/>
      <color rgb="FF000000"/>
      <name val="Calibri"/>
      <family val="2"/>
    </font>
    <font>
      <b/>
      <sz val="11"/>
      <color theme="0"/>
      <name val="AriaL"/>
      <family val="2"/>
    </font>
    <font>
      <b/>
      <sz val="36"/>
      <color theme="0"/>
      <name val="Arial"/>
      <family val="2"/>
    </font>
    <font>
      <b/>
      <sz val="72"/>
      <color theme="1"/>
      <name val="Arial"/>
      <family val="2"/>
    </font>
    <font>
      <sz val="10"/>
      <color theme="0"/>
      <name val="AriaL"/>
      <family val="2"/>
    </font>
    <font>
      <sz val="12"/>
      <color theme="1"/>
      <name val="Arial"/>
      <family val="2"/>
    </font>
    <font>
      <b/>
      <sz val="11"/>
      <color rgb="FFFFFFFF"/>
      <name val="Arial"/>
      <family val="2"/>
    </font>
    <font>
      <b/>
      <sz val="11"/>
      <color rgb="FF000000"/>
      <name val="Arial"/>
      <family val="2"/>
    </font>
    <font>
      <sz val="11"/>
      <color rgb="FF000000"/>
      <name val="Arial"/>
      <family val="2"/>
    </font>
    <font>
      <b/>
      <sz val="10"/>
      <color rgb="FFFF0000"/>
      <name val="Arial"/>
      <family val="2"/>
    </font>
    <font>
      <b/>
      <sz val="12"/>
      <color theme="1"/>
      <name val="Arial"/>
      <family val="2"/>
    </font>
    <font>
      <b/>
      <sz val="16"/>
      <color theme="0"/>
      <name val="Arial"/>
      <family val="2"/>
    </font>
    <font>
      <b/>
      <sz val="22"/>
      <color theme="1"/>
      <name val="Arial"/>
      <family val="2"/>
    </font>
    <font>
      <b/>
      <sz val="40"/>
      <color theme="1"/>
      <name val="Arial"/>
      <family val="2"/>
    </font>
    <font>
      <sz val="28"/>
      <color theme="1"/>
      <name val="Arial"/>
      <family val="2"/>
    </font>
    <font>
      <sz val="16"/>
      <color theme="1"/>
      <name val="Arial"/>
      <family val="2"/>
    </font>
    <font>
      <sz val="24"/>
      <color theme="1"/>
      <name val="Arial"/>
      <family val="2"/>
    </font>
    <font>
      <sz val="18"/>
      <color theme="1"/>
      <name val="Arial"/>
      <family val="2"/>
    </font>
    <font>
      <b/>
      <sz val="40"/>
      <color rgb="FF000000"/>
      <name val="Arial"/>
      <family val="2"/>
    </font>
    <font>
      <b/>
      <sz val="20"/>
      <color theme="1"/>
      <name val="Arial"/>
      <family val="2"/>
    </font>
    <font>
      <b/>
      <sz val="12"/>
      <color rgb="FF000000"/>
      <name val="Arial"/>
      <family val="2"/>
    </font>
    <font>
      <b/>
      <sz val="24"/>
      <color rgb="FF000000"/>
      <name val="Arial"/>
      <family val="2"/>
    </font>
    <font>
      <b/>
      <sz val="18"/>
      <color rgb="FF000000"/>
      <name val="Arial"/>
      <family val="2"/>
    </font>
    <font>
      <b/>
      <sz val="10"/>
      <color rgb="FF000000"/>
      <name val="Arial"/>
      <family val="34"/>
    </font>
    <font>
      <sz val="10"/>
      <color rgb="FF000000"/>
      <name val="Arial"/>
      <family val="34"/>
    </font>
    <font>
      <sz val="8"/>
      <color theme="1"/>
      <name val="Arial"/>
      <family val="2"/>
    </font>
    <font>
      <b/>
      <sz val="8"/>
      <color theme="1"/>
      <name val="Arial"/>
      <family val="2"/>
    </font>
    <font>
      <i/>
      <sz val="10"/>
      <color theme="1"/>
      <name val="Franklin Gothic Book"/>
      <family val="2"/>
    </font>
    <font>
      <sz val="10"/>
      <color theme="1"/>
      <name val="Franklin Gothic Book"/>
      <family val="2"/>
    </font>
    <font>
      <b/>
      <sz val="22"/>
      <color theme="0"/>
      <name val="Arial"/>
      <family val="2"/>
    </font>
  </fonts>
  <fills count="39">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FFC000"/>
        <bgColor indexed="64"/>
      </patternFill>
    </fill>
    <fill>
      <patternFill patternType="solid">
        <fgColor rgb="FFD9D9D9"/>
        <bgColor indexed="64"/>
      </patternFill>
    </fill>
    <fill>
      <patternFill patternType="solid">
        <fgColor rgb="FF002060"/>
        <bgColor indexed="64"/>
      </patternFill>
    </fill>
    <fill>
      <patternFill patternType="solid">
        <fgColor rgb="FF538135"/>
        <bgColor indexed="64"/>
      </patternFill>
    </fill>
    <fill>
      <patternFill patternType="solid">
        <fgColor rgb="FFED7D31"/>
        <bgColor indexed="64"/>
      </patternFill>
    </fill>
    <fill>
      <patternFill patternType="solid">
        <fgColor rgb="FFFF7E79"/>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theme="7" tint="-0.249977111117893"/>
        <bgColor indexed="64"/>
      </patternFill>
    </fill>
    <fill>
      <patternFill patternType="solid">
        <fgColor theme="6" tint="0.39997558519241921"/>
        <bgColor indexed="64"/>
      </patternFill>
    </fill>
    <fill>
      <patternFill patternType="solid">
        <fgColor theme="6" tint="0.79998168889431442"/>
        <bgColor indexed="64"/>
      </patternFill>
    </fill>
    <fill>
      <patternFill patternType="solid">
        <fgColor theme="3" tint="-0.499984740745262"/>
        <bgColor indexed="64"/>
      </patternFill>
    </fill>
    <fill>
      <patternFill patternType="solid">
        <fgColor theme="3" tint="0.39997558519241921"/>
        <bgColor indexed="64"/>
      </patternFill>
    </fill>
    <fill>
      <patternFill patternType="solid">
        <fgColor theme="3" tint="0.79998168889431442"/>
        <bgColor indexed="64"/>
      </patternFill>
    </fill>
    <fill>
      <patternFill patternType="solid">
        <fgColor theme="7" tint="0.39997558519241921"/>
        <bgColor indexed="64"/>
      </patternFill>
    </fill>
    <fill>
      <patternFill patternType="solid">
        <fgColor theme="7" tint="0.79998168889431442"/>
        <bgColor indexed="64"/>
      </patternFill>
    </fill>
    <fill>
      <patternFill patternType="solid">
        <fgColor theme="8" tint="-0.249977111117893"/>
        <bgColor indexed="64"/>
      </patternFill>
    </fill>
    <fill>
      <patternFill patternType="solid">
        <fgColor theme="2" tint="-0.749992370372631"/>
        <bgColor indexed="64"/>
      </patternFill>
    </fill>
    <fill>
      <patternFill patternType="solid">
        <fgColor theme="2" tint="-0.499984740745262"/>
        <bgColor indexed="64"/>
      </patternFill>
    </fill>
    <fill>
      <patternFill patternType="solid">
        <fgColor theme="2" tint="-9.9978637043366805E-2"/>
        <bgColor indexed="64"/>
      </patternFill>
    </fill>
    <fill>
      <patternFill patternType="solid">
        <fgColor theme="6" tint="-0.499984740745262"/>
        <bgColor rgb="FF000000"/>
      </patternFill>
    </fill>
    <fill>
      <patternFill patternType="solid">
        <fgColor theme="8" tint="-0.499984740745262"/>
        <bgColor indexed="64"/>
      </patternFill>
    </fill>
    <fill>
      <patternFill patternType="solid">
        <fgColor theme="0"/>
        <bgColor theme="4" tint="0.79998168889431442"/>
      </patternFill>
    </fill>
    <fill>
      <patternFill patternType="solid">
        <fgColor theme="6" tint="-0.499984740745262"/>
        <bgColor theme="4"/>
      </patternFill>
    </fill>
    <fill>
      <patternFill patternType="solid">
        <fgColor theme="3" tint="-0.499984740745262"/>
        <bgColor theme="4"/>
      </patternFill>
    </fill>
    <fill>
      <patternFill patternType="solid">
        <fgColor theme="7"/>
        <bgColor indexed="64"/>
      </patternFill>
    </fill>
    <fill>
      <patternFill patternType="solid">
        <fgColor rgb="FFDBE5F1"/>
        <bgColor indexed="64"/>
      </patternFill>
    </fill>
    <fill>
      <patternFill patternType="solid">
        <fgColor rgb="FFFFFFFF"/>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4" tint="0.79998168889431442"/>
        <bgColor indexed="64"/>
      </patternFill>
    </fill>
    <fill>
      <patternFill patternType="solid">
        <fgColor rgb="FFFFFD78"/>
        <bgColor indexed="64"/>
      </patternFill>
    </fill>
    <fill>
      <patternFill patternType="solid">
        <fgColor rgb="FFF2AE83"/>
        <bgColor indexed="64"/>
      </patternFill>
    </fill>
    <fill>
      <patternFill patternType="solid">
        <fgColor rgb="FFFFFF00"/>
        <bgColor indexed="64"/>
      </patternFill>
    </fill>
    <fill>
      <patternFill patternType="solid">
        <fgColor rgb="FF701978"/>
        <bgColor indexed="64"/>
      </patternFill>
    </fill>
  </fills>
  <borders count="73">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top/>
      <bottom style="thin">
        <color indexed="64"/>
      </bottom>
      <diagonal/>
    </border>
    <border>
      <left/>
      <right style="hair">
        <color indexed="64"/>
      </right>
      <top style="hair">
        <color indexed="64"/>
      </top>
      <bottom style="hair">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right/>
      <top style="hair">
        <color indexed="64"/>
      </top>
      <bottom style="hair">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style="thin">
        <color indexed="64"/>
      </left>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hair">
        <color indexed="64"/>
      </right>
      <top style="hair">
        <color indexed="64"/>
      </top>
      <bottom/>
      <diagonal/>
    </border>
    <border>
      <left/>
      <right style="hair">
        <color indexed="64"/>
      </right>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s>
  <cellStyleXfs count="5">
    <xf numFmtId="0" fontId="0" fillId="0" borderId="0"/>
    <xf numFmtId="9" fontId="9" fillId="0" borderId="0" applyFont="0" applyFill="0" applyBorder="0" applyAlignment="0" applyProtection="0"/>
    <xf numFmtId="0" fontId="15" fillId="0" borderId="0"/>
    <xf numFmtId="0" fontId="16" fillId="0" borderId="0"/>
    <xf numFmtId="0" fontId="5" fillId="0" borderId="0"/>
  </cellStyleXfs>
  <cellXfs count="534">
    <xf numFmtId="0" fontId="0" fillId="0" borderId="0" xfId="0"/>
    <xf numFmtId="0" fontId="1" fillId="2" borderId="0" xfId="0" applyFont="1" applyFill="1"/>
    <xf numFmtId="0" fontId="5" fillId="0" borderId="0" xfId="0" applyFont="1"/>
    <xf numFmtId="0" fontId="3" fillId="0" borderId="1" xfId="0" applyFont="1" applyBorder="1" applyAlignment="1">
      <alignment horizontal="left" vertical="center" wrapText="1" indent="1" readingOrder="1"/>
    </xf>
    <xf numFmtId="0" fontId="1" fillId="2" borderId="0" xfId="0" applyFont="1" applyFill="1" applyAlignment="1">
      <alignment vertical="center"/>
    </xf>
    <xf numFmtId="0" fontId="1" fillId="2" borderId="0" xfId="0" applyFont="1" applyFill="1" applyAlignment="1">
      <alignment horizontal="center" vertical="center"/>
    </xf>
    <xf numFmtId="0" fontId="0" fillId="2" borderId="0" xfId="0" applyFill="1"/>
    <xf numFmtId="0" fontId="8" fillId="2" borderId="0" xfId="0" applyFont="1" applyFill="1"/>
    <xf numFmtId="0" fontId="7" fillId="2" borderId="0" xfId="0" applyFont="1" applyFill="1" applyAlignment="1">
      <alignment horizontal="justify" vertical="center" wrapText="1" readingOrder="1"/>
    </xf>
    <xf numFmtId="0" fontId="4" fillId="2" borderId="0" xfId="0" applyFont="1" applyFill="1" applyAlignment="1">
      <alignment vertical="center"/>
    </xf>
    <xf numFmtId="0" fontId="10" fillId="2" borderId="0" xfId="0" applyFont="1" applyFill="1"/>
    <xf numFmtId="0" fontId="4" fillId="2" borderId="0" xfId="0" applyFont="1" applyFill="1" applyAlignment="1">
      <alignment horizontal="left" vertical="center"/>
    </xf>
    <xf numFmtId="0" fontId="1" fillId="2" borderId="0" xfId="0" applyFont="1" applyFill="1" applyAlignment="1">
      <alignment wrapText="1"/>
    </xf>
    <xf numFmtId="49" fontId="1" fillId="2" borderId="0" xfId="0" applyNumberFormat="1" applyFont="1" applyFill="1" applyAlignment="1">
      <alignment horizontal="center" vertical="center"/>
    </xf>
    <xf numFmtId="0" fontId="22" fillId="2" borderId="0" xfId="0" applyFont="1" applyFill="1"/>
    <xf numFmtId="0" fontId="23" fillId="2" borderId="0" xfId="0" applyFont="1" applyFill="1" applyAlignment="1">
      <alignment vertical="center" wrapText="1"/>
    </xf>
    <xf numFmtId="0" fontId="28" fillId="2" borderId="0" xfId="0" applyFont="1" applyFill="1" applyAlignment="1">
      <alignment horizontal="center" vertical="center"/>
    </xf>
    <xf numFmtId="0" fontId="22" fillId="2" borderId="0" xfId="0" applyFont="1" applyFill="1" applyAlignment="1">
      <alignment vertical="center"/>
    </xf>
    <xf numFmtId="0" fontId="15" fillId="2" borderId="17" xfId="2" applyFill="1" applyBorder="1" applyAlignment="1">
      <alignment vertical="center" wrapText="1"/>
    </xf>
    <xf numFmtId="0" fontId="22" fillId="2" borderId="0" xfId="0" applyFont="1" applyFill="1" applyAlignment="1">
      <alignment horizontal="center" vertical="center"/>
    </xf>
    <xf numFmtId="0" fontId="24" fillId="2" borderId="0" xfId="0" applyFont="1" applyFill="1"/>
    <xf numFmtId="0" fontId="32" fillId="2" borderId="0" xfId="0" applyFont="1" applyFill="1" applyAlignment="1">
      <alignment horizontal="left" vertical="center"/>
    </xf>
    <xf numFmtId="0" fontId="15" fillId="2" borderId="0" xfId="2" applyFill="1" applyAlignment="1">
      <alignment vertical="center" wrapText="1"/>
    </xf>
    <xf numFmtId="0" fontId="35" fillId="2" borderId="0" xfId="0" applyFont="1" applyFill="1"/>
    <xf numFmtId="0" fontId="17" fillId="2" borderId="0" xfId="0" applyFont="1" applyFill="1" applyAlignment="1">
      <alignment vertical="center" wrapText="1"/>
    </xf>
    <xf numFmtId="0" fontId="34" fillId="6" borderId="38" xfId="0" applyFont="1" applyFill="1" applyBorder="1" applyAlignment="1">
      <alignment horizontal="center" vertical="center" wrapText="1"/>
    </xf>
    <xf numFmtId="0" fontId="34" fillId="6" borderId="39"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15" fillId="2" borderId="21" xfId="2" applyFill="1" applyBorder="1" applyAlignment="1">
      <alignment vertical="center" wrapText="1"/>
    </xf>
    <xf numFmtId="0" fontId="11" fillId="2" borderId="0" xfId="0" applyFont="1" applyFill="1" applyAlignment="1">
      <alignment vertical="center"/>
    </xf>
    <xf numFmtId="0" fontId="13" fillId="0" borderId="17" xfId="0" applyFont="1" applyBorder="1" applyAlignment="1">
      <alignment vertical="center"/>
    </xf>
    <xf numFmtId="0" fontId="13" fillId="0" borderId="21" xfId="0" applyFont="1" applyBorder="1" applyAlignment="1">
      <alignment vertical="center" wrapText="1"/>
    </xf>
    <xf numFmtId="0" fontId="13" fillId="0" borderId="22" xfId="0" applyFont="1" applyBorder="1" applyAlignment="1">
      <alignment vertical="center" wrapText="1"/>
    </xf>
    <xf numFmtId="0" fontId="13" fillId="0" borderId="23" xfId="0" applyFont="1" applyBorder="1" applyAlignment="1">
      <alignment vertical="center" wrapText="1"/>
    </xf>
    <xf numFmtId="0" fontId="37" fillId="2" borderId="0" xfId="0" applyFont="1" applyFill="1"/>
    <xf numFmtId="0" fontId="0" fillId="2" borderId="0" xfId="0" applyFill="1" applyAlignment="1">
      <alignment horizontal="center" vertical="center" wrapText="1"/>
    </xf>
    <xf numFmtId="0" fontId="6" fillId="0" borderId="29" xfId="0" applyFont="1" applyBorder="1" applyAlignment="1" applyProtection="1">
      <alignment horizontal="justify" vertical="center" wrapText="1"/>
      <protection locked="0"/>
    </xf>
    <xf numFmtId="0" fontId="1" fillId="0" borderId="29" xfId="0" applyFont="1" applyBorder="1" applyAlignment="1" applyProtection="1">
      <alignment horizontal="center" vertical="center" textRotation="90"/>
      <protection locked="0"/>
    </xf>
    <xf numFmtId="0" fontId="1" fillId="0" borderId="29" xfId="0" applyFont="1" applyBorder="1" applyAlignment="1" applyProtection="1">
      <alignment horizontal="left" vertical="center" wrapText="1"/>
      <protection locked="0"/>
    </xf>
    <xf numFmtId="0" fontId="1" fillId="0" borderId="29" xfId="0" applyFont="1" applyBorder="1" applyAlignment="1" applyProtection="1">
      <alignment horizontal="center" vertical="top" wrapText="1"/>
      <protection locked="0"/>
    </xf>
    <xf numFmtId="49" fontId="12" fillId="2" borderId="0" xfId="0" applyNumberFormat="1" applyFont="1" applyFill="1" applyAlignment="1">
      <alignment vertical="center"/>
    </xf>
    <xf numFmtId="0" fontId="12" fillId="2" borderId="0" xfId="0" applyFont="1" applyFill="1" applyAlignment="1">
      <alignment vertical="center"/>
    </xf>
    <xf numFmtId="0" fontId="12" fillId="2" borderId="0" xfId="0" applyFont="1" applyFill="1" applyAlignment="1">
      <alignment vertical="center" wrapText="1"/>
    </xf>
    <xf numFmtId="49" fontId="39" fillId="2" borderId="0" xfId="0" applyNumberFormat="1" applyFont="1" applyFill="1" applyAlignment="1">
      <alignment vertical="center"/>
    </xf>
    <xf numFmtId="0" fontId="22" fillId="2" borderId="0" xfId="0" applyFont="1" applyFill="1" applyProtection="1">
      <protection locked="0"/>
    </xf>
    <xf numFmtId="0" fontId="22" fillId="2" borderId="0" xfId="0" applyFont="1" applyFill="1" applyAlignment="1">
      <alignment horizontal="center" vertical="center" wrapText="1"/>
    </xf>
    <xf numFmtId="0" fontId="22" fillId="2" borderId="0" xfId="0" applyFont="1" applyFill="1" applyAlignment="1" applyProtection="1">
      <alignment horizontal="center" vertical="center" wrapText="1"/>
      <protection locked="0"/>
    </xf>
    <xf numFmtId="1" fontId="22" fillId="2" borderId="0" xfId="0" applyNumberFormat="1" applyFont="1" applyFill="1" applyAlignment="1">
      <alignment horizontal="center" vertical="center" wrapText="1"/>
    </xf>
    <xf numFmtId="0" fontId="22" fillId="26" borderId="0" xfId="0" applyFont="1" applyFill="1" applyAlignment="1">
      <alignment horizontal="center" vertical="center" wrapText="1"/>
    </xf>
    <xf numFmtId="0" fontId="22" fillId="26" borderId="0" xfId="0" applyFont="1" applyFill="1" applyAlignment="1" applyProtection="1">
      <alignment horizontal="center" vertical="center" wrapText="1"/>
      <protection locked="0"/>
    </xf>
    <xf numFmtId="1" fontId="37" fillId="26" borderId="0" xfId="0" applyNumberFormat="1" applyFont="1" applyFill="1" applyAlignment="1">
      <alignment horizontal="center" vertical="center" wrapText="1"/>
    </xf>
    <xf numFmtId="1" fontId="37" fillId="2" borderId="0" xfId="0" applyNumberFormat="1" applyFont="1" applyFill="1" applyAlignment="1">
      <alignment horizontal="center" vertical="center" wrapText="1"/>
    </xf>
    <xf numFmtId="0" fontId="37" fillId="2" borderId="0" xfId="0" applyFont="1" applyFill="1" applyProtection="1">
      <protection locked="0"/>
    </xf>
    <xf numFmtId="0" fontId="37" fillId="2" borderId="0" xfId="0" applyFont="1" applyFill="1" applyAlignment="1" applyProtection="1">
      <alignment horizontal="center" vertical="center" wrapText="1"/>
      <protection locked="0"/>
    </xf>
    <xf numFmtId="0" fontId="28" fillId="32" borderId="51" xfId="0" applyFont="1" applyFill="1" applyBorder="1" applyAlignment="1">
      <alignment horizontal="center" vertical="center" textRotation="90" wrapText="1"/>
    </xf>
    <xf numFmtId="0" fontId="28" fillId="32" borderId="52" xfId="0" applyFont="1" applyFill="1" applyBorder="1" applyAlignment="1">
      <alignment vertical="center" textRotation="90" wrapText="1"/>
    </xf>
    <xf numFmtId="0" fontId="1" fillId="0" borderId="29" xfId="0" applyFont="1" applyBorder="1" applyAlignment="1" applyProtection="1">
      <alignment horizontal="center" vertical="center" textRotation="90" wrapText="1"/>
      <protection locked="0"/>
    </xf>
    <xf numFmtId="0" fontId="43" fillId="17" borderId="29" xfId="0" applyFont="1" applyFill="1" applyBorder="1" applyAlignment="1">
      <alignment horizontal="center" vertical="center" textRotation="90"/>
    </xf>
    <xf numFmtId="0" fontId="13" fillId="0" borderId="17" xfId="0" applyFont="1" applyBorder="1" applyAlignment="1">
      <alignment vertical="center" wrapText="1"/>
    </xf>
    <xf numFmtId="0" fontId="1" fillId="0" borderId="32" xfId="0" applyFont="1" applyBorder="1" applyAlignment="1" applyProtection="1">
      <alignment horizontal="center" vertical="center" textRotation="90"/>
      <protection locked="0"/>
    </xf>
    <xf numFmtId="0" fontId="17" fillId="2" borderId="0" xfId="0" applyFont="1" applyFill="1" applyAlignment="1">
      <alignment horizontal="center" vertical="center" wrapText="1"/>
    </xf>
    <xf numFmtId="0" fontId="44" fillId="6" borderId="0" xfId="0" applyFont="1" applyFill="1" applyAlignment="1">
      <alignment horizontal="center" vertical="center"/>
    </xf>
    <xf numFmtId="0" fontId="0" fillId="2" borderId="17" xfId="0" applyFill="1" applyBorder="1" applyAlignment="1">
      <alignment vertical="center"/>
    </xf>
    <xf numFmtId="0" fontId="0" fillId="2" borderId="17" xfId="0" applyFill="1" applyBorder="1" applyAlignment="1">
      <alignment vertical="center" wrapText="1"/>
    </xf>
    <xf numFmtId="0" fontId="0" fillId="2" borderId="17" xfId="0" applyFill="1" applyBorder="1" applyAlignment="1">
      <alignment wrapText="1"/>
    </xf>
    <xf numFmtId="0" fontId="44" fillId="6" borderId="0" xfId="0" applyFont="1" applyFill="1" applyAlignment="1">
      <alignment horizontal="center" vertical="center" wrapText="1"/>
    </xf>
    <xf numFmtId="0" fontId="8" fillId="6" borderId="0" xfId="0" applyFont="1" applyFill="1" applyAlignment="1">
      <alignment horizontal="center" vertical="center" wrapText="1"/>
    </xf>
    <xf numFmtId="0" fontId="0" fillId="2" borderId="17" xfId="0" applyFill="1" applyBorder="1" applyAlignment="1">
      <alignment horizontal="center" vertical="center" wrapText="1"/>
    </xf>
    <xf numFmtId="0" fontId="0" fillId="2" borderId="34" xfId="0" applyFill="1" applyBorder="1" applyAlignment="1">
      <alignment vertical="center" wrapText="1"/>
    </xf>
    <xf numFmtId="0" fontId="0" fillId="2" borderId="36" xfId="0" applyFill="1" applyBorder="1" applyAlignment="1">
      <alignment vertical="center" wrapText="1"/>
    </xf>
    <xf numFmtId="0" fontId="0" fillId="2" borderId="48" xfId="0" applyFill="1" applyBorder="1" applyAlignment="1">
      <alignment vertical="center" wrapText="1"/>
    </xf>
    <xf numFmtId="0" fontId="0" fillId="2" borderId="34" xfId="0" applyFill="1" applyBorder="1" applyAlignment="1">
      <alignment wrapText="1"/>
    </xf>
    <xf numFmtId="0" fontId="0" fillId="2" borderId="36" xfId="0" applyFill="1" applyBorder="1" applyAlignment="1">
      <alignment horizontal="center" vertical="center" wrapText="1"/>
    </xf>
    <xf numFmtId="0" fontId="0" fillId="2" borderId="0" xfId="0" applyFill="1" applyProtection="1">
      <protection hidden="1"/>
    </xf>
    <xf numFmtId="0" fontId="8" fillId="6" borderId="46" xfId="0" applyFont="1" applyFill="1" applyBorder="1" applyAlignment="1" applyProtection="1">
      <alignment horizontal="center"/>
      <protection hidden="1"/>
    </xf>
    <xf numFmtId="0" fontId="8" fillId="6" borderId="18" xfId="0" applyFont="1" applyFill="1" applyBorder="1" applyAlignment="1" applyProtection="1">
      <alignment horizontal="center"/>
      <protection hidden="1"/>
    </xf>
    <xf numFmtId="0" fontId="8" fillId="6" borderId="47" xfId="0" applyFont="1" applyFill="1" applyBorder="1" applyAlignment="1" applyProtection="1">
      <alignment horizontal="center"/>
      <protection hidden="1"/>
    </xf>
    <xf numFmtId="0" fontId="1" fillId="0" borderId="34" xfId="0" applyFont="1" applyBorder="1" applyAlignment="1" applyProtection="1">
      <alignment vertical="center" wrapText="1"/>
      <protection hidden="1"/>
    </xf>
    <xf numFmtId="0" fontId="13" fillId="0" borderId="17" xfId="0" applyFont="1" applyBorder="1" applyAlignment="1" applyProtection="1">
      <alignment vertical="center" wrapText="1"/>
      <protection hidden="1"/>
    </xf>
    <xf numFmtId="0" fontId="0" fillId="2" borderId="17" xfId="0" applyFill="1" applyBorder="1" applyProtection="1">
      <protection hidden="1"/>
    </xf>
    <xf numFmtId="0" fontId="0" fillId="2" borderId="33" xfId="0" applyFill="1" applyBorder="1" applyProtection="1">
      <protection hidden="1"/>
    </xf>
    <xf numFmtId="0" fontId="8" fillId="2" borderId="0" xfId="0" applyFont="1" applyFill="1" applyProtection="1">
      <protection hidden="1"/>
    </xf>
    <xf numFmtId="0" fontId="49" fillId="16" borderId="29" xfId="0" applyFont="1" applyFill="1" applyBorder="1" applyAlignment="1">
      <alignment horizontal="center" vertical="center" wrapText="1"/>
    </xf>
    <xf numFmtId="0" fontId="43" fillId="17" borderId="50" xfId="0" applyFont="1" applyFill="1" applyBorder="1" applyAlignment="1">
      <alignment horizontal="center" vertical="center" textRotation="90" wrapText="1"/>
    </xf>
    <xf numFmtId="0" fontId="43" fillId="17" borderId="29" xfId="0" applyFont="1" applyFill="1" applyBorder="1" applyAlignment="1">
      <alignment horizontal="center" vertical="center" textRotation="90" wrapText="1"/>
    </xf>
    <xf numFmtId="0" fontId="28" fillId="18" borderId="32" xfId="0" applyFont="1" applyFill="1" applyBorder="1" applyAlignment="1">
      <alignment vertical="center"/>
    </xf>
    <xf numFmtId="0" fontId="1" fillId="2" borderId="29" xfId="0" applyFont="1" applyFill="1" applyBorder="1" applyAlignment="1" applyProtection="1">
      <alignment horizontal="center" vertical="center" wrapText="1"/>
      <protection locked="0"/>
    </xf>
    <xf numFmtId="0" fontId="1" fillId="0" borderId="29" xfId="0" applyFont="1" applyBorder="1" applyAlignment="1" applyProtection="1">
      <alignment horizontal="center" vertical="center" wrapText="1"/>
      <protection locked="0"/>
    </xf>
    <xf numFmtId="0" fontId="1" fillId="33" borderId="29" xfId="0" applyFont="1" applyFill="1" applyBorder="1" applyAlignment="1" applyProtection="1">
      <alignment horizontal="center" vertical="center"/>
      <protection hidden="1"/>
    </xf>
    <xf numFmtId="0" fontId="1" fillId="33" borderId="29" xfId="0" applyFont="1" applyFill="1" applyBorder="1" applyAlignment="1" applyProtection="1">
      <alignment horizontal="center" vertical="center" wrapText="1"/>
      <protection hidden="1"/>
    </xf>
    <xf numFmtId="0" fontId="1" fillId="33" borderId="29" xfId="0" applyFont="1" applyFill="1" applyBorder="1" applyAlignment="1" applyProtection="1">
      <alignment horizontal="center" vertical="center" textRotation="90"/>
      <protection hidden="1"/>
    </xf>
    <xf numFmtId="1" fontId="1" fillId="33" borderId="29" xfId="0" applyNumberFormat="1" applyFont="1" applyFill="1" applyBorder="1" applyAlignment="1" applyProtection="1">
      <alignment horizontal="center" vertical="center" textRotation="90"/>
      <protection hidden="1"/>
    </xf>
    <xf numFmtId="0" fontId="1" fillId="2" borderId="29" xfId="0" applyFont="1" applyFill="1" applyBorder="1" applyAlignment="1" applyProtection="1">
      <alignment vertical="center" wrapText="1"/>
      <protection locked="0"/>
    </xf>
    <xf numFmtId="0" fontId="45" fillId="2" borderId="0" xfId="0" applyFont="1" applyFill="1" applyProtection="1">
      <protection hidden="1"/>
    </xf>
    <xf numFmtId="0" fontId="52" fillId="2" borderId="0" xfId="0" applyFont="1" applyFill="1" applyAlignment="1" applyProtection="1">
      <alignment horizontal="center" vertical="center"/>
      <protection hidden="1"/>
    </xf>
    <xf numFmtId="1" fontId="52" fillId="2" borderId="0" xfId="0" applyNumberFormat="1" applyFont="1" applyFill="1" applyAlignment="1" applyProtection="1">
      <alignment horizontal="center" vertical="center"/>
      <protection hidden="1"/>
    </xf>
    <xf numFmtId="0" fontId="53" fillId="2" borderId="0" xfId="0" applyFont="1" applyFill="1" applyAlignment="1">
      <alignment horizontal="justify" vertical="center" wrapText="1"/>
    </xf>
    <xf numFmtId="0" fontId="54" fillId="6" borderId="17" xfId="0" applyFont="1" applyFill="1" applyBorder="1" applyAlignment="1">
      <alignment horizontal="center" vertical="center" wrapText="1"/>
    </xf>
    <xf numFmtId="0" fontId="56" fillId="31" borderId="17" xfId="0" applyFont="1" applyFill="1" applyBorder="1" applyAlignment="1">
      <alignment horizontal="center" vertical="center" wrapText="1"/>
    </xf>
    <xf numFmtId="0" fontId="57" fillId="2" borderId="0" xfId="0" applyFont="1" applyFill="1"/>
    <xf numFmtId="0" fontId="56" fillId="31" borderId="17" xfId="0" applyFont="1" applyFill="1" applyBorder="1" applyAlignment="1">
      <alignment vertical="center" wrapText="1"/>
    </xf>
    <xf numFmtId="0" fontId="54" fillId="2" borderId="0" xfId="0" applyFont="1" applyFill="1" applyAlignment="1">
      <alignment horizontal="center" vertical="center" wrapText="1"/>
    </xf>
    <xf numFmtId="0" fontId="22" fillId="0" borderId="17" xfId="0" applyFont="1" applyBorder="1" applyAlignment="1">
      <alignment horizontal="justify" vertical="center"/>
    </xf>
    <xf numFmtId="0" fontId="22" fillId="0" borderId="17" xfId="0" applyFont="1" applyBorder="1" applyAlignment="1">
      <alignment horizontal="center" vertical="center"/>
    </xf>
    <xf numFmtId="0" fontId="22" fillId="0" borderId="17" xfId="0" applyFont="1" applyBorder="1" applyAlignment="1">
      <alignment horizontal="justify" vertical="center" wrapText="1"/>
    </xf>
    <xf numFmtId="0" fontId="37" fillId="2" borderId="17" xfId="0" applyFont="1" applyFill="1" applyBorder="1" applyAlignment="1">
      <alignment wrapText="1"/>
    </xf>
    <xf numFmtId="0" fontId="49" fillId="6" borderId="17" xfId="0" applyFont="1" applyFill="1" applyBorder="1" applyAlignment="1">
      <alignment horizontal="center" vertical="center" wrapText="1"/>
    </xf>
    <xf numFmtId="0" fontId="56" fillId="0" borderId="17" xfId="0" applyFont="1" applyBorder="1" applyAlignment="1">
      <alignment horizontal="center" vertical="center" wrapText="1"/>
    </xf>
    <xf numFmtId="0" fontId="37" fillId="2" borderId="17" xfId="0" applyFont="1" applyFill="1" applyBorder="1" applyAlignment="1">
      <alignment horizontal="center" vertical="center"/>
    </xf>
    <xf numFmtId="0" fontId="49" fillId="6" borderId="17" xfId="0" applyFont="1" applyFill="1" applyBorder="1" applyAlignment="1">
      <alignment horizontal="center" vertical="center"/>
    </xf>
    <xf numFmtId="0" fontId="53" fillId="0" borderId="17" xfId="0" applyFont="1" applyBorder="1" applyAlignment="1">
      <alignment horizontal="center" vertical="center"/>
    </xf>
    <xf numFmtId="0" fontId="58" fillId="2" borderId="0" xfId="0" applyFont="1" applyFill="1"/>
    <xf numFmtId="0" fontId="56" fillId="2" borderId="17" xfId="0" applyFont="1" applyFill="1" applyBorder="1" applyAlignment="1">
      <alignment horizontal="center" vertical="center"/>
    </xf>
    <xf numFmtId="0" fontId="61" fillId="2" borderId="0" xfId="0" applyFont="1" applyFill="1" applyAlignment="1">
      <alignment vertical="center" wrapText="1" readingOrder="1"/>
    </xf>
    <xf numFmtId="0" fontId="63" fillId="2" borderId="0" xfId="0" applyFont="1" applyFill="1" applyAlignment="1">
      <alignment vertical="center"/>
    </xf>
    <xf numFmtId="0" fontId="68" fillId="3" borderId="60" xfId="0" applyFont="1" applyFill="1" applyBorder="1" applyAlignment="1" applyProtection="1">
      <alignment horizontal="center" wrapText="1" readingOrder="1"/>
      <protection hidden="1"/>
    </xf>
    <xf numFmtId="0" fontId="68" fillId="3" borderId="61" xfId="0" applyFont="1" applyFill="1" applyBorder="1" applyAlignment="1" applyProtection="1">
      <alignment horizontal="center" wrapText="1" readingOrder="1"/>
      <protection hidden="1"/>
    </xf>
    <xf numFmtId="0" fontId="68" fillId="3" borderId="62" xfId="0" applyFont="1" applyFill="1" applyBorder="1" applyAlignment="1" applyProtection="1">
      <alignment horizontal="center" wrapText="1" readingOrder="1"/>
      <protection hidden="1"/>
    </xf>
    <xf numFmtId="0" fontId="68" fillId="3" borderId="63" xfId="0" applyFont="1" applyFill="1" applyBorder="1" applyAlignment="1" applyProtection="1">
      <alignment horizontal="center" wrapText="1" readingOrder="1"/>
      <protection hidden="1"/>
    </xf>
    <xf numFmtId="0" fontId="68" fillId="3" borderId="29" xfId="0" applyFont="1" applyFill="1" applyBorder="1" applyAlignment="1" applyProtection="1">
      <alignment horizontal="center" wrapText="1" readingOrder="1"/>
      <protection hidden="1"/>
    </xf>
    <xf numFmtId="0" fontId="68" fillId="3" borderId="64" xfId="0" applyFont="1" applyFill="1" applyBorder="1" applyAlignment="1" applyProtection="1">
      <alignment horizontal="center" wrapText="1" readingOrder="1"/>
      <protection hidden="1"/>
    </xf>
    <xf numFmtId="0" fontId="68" fillId="3" borderId="65" xfId="0" applyFont="1" applyFill="1" applyBorder="1" applyAlignment="1" applyProtection="1">
      <alignment horizontal="center" wrapText="1" readingOrder="1"/>
      <protection hidden="1"/>
    </xf>
    <xf numFmtId="0" fontId="68" fillId="3" borderId="66" xfId="0" applyFont="1" applyFill="1" applyBorder="1" applyAlignment="1" applyProtection="1">
      <alignment horizontal="center" wrapText="1" readingOrder="1"/>
      <protection hidden="1"/>
    </xf>
    <xf numFmtId="0" fontId="68" fillId="3" borderId="67" xfId="0" applyFont="1" applyFill="1" applyBorder="1" applyAlignment="1" applyProtection="1">
      <alignment horizontal="center" wrapText="1" readingOrder="1"/>
      <protection hidden="1"/>
    </xf>
    <xf numFmtId="0" fontId="22" fillId="0" borderId="0" xfId="0" applyFont="1"/>
    <xf numFmtId="0" fontId="22" fillId="2" borderId="0" xfId="0" applyFont="1" applyFill="1" applyProtection="1">
      <protection hidden="1"/>
    </xf>
    <xf numFmtId="0" fontId="40" fillId="2" borderId="0" xfId="0" applyFont="1" applyFill="1" applyAlignment="1" applyProtection="1">
      <alignment vertical="center"/>
      <protection hidden="1"/>
    </xf>
    <xf numFmtId="0" fontId="24" fillId="2" borderId="0" xfId="0" applyFont="1" applyFill="1" applyAlignment="1" applyProtection="1">
      <alignment vertical="center" wrapText="1" readingOrder="1"/>
      <protection hidden="1"/>
    </xf>
    <xf numFmtId="0" fontId="41" fillId="21" borderId="19" xfId="0" applyFont="1" applyFill="1" applyBorder="1" applyAlignment="1" applyProtection="1">
      <alignment horizontal="center" vertical="center" wrapText="1"/>
      <protection hidden="1"/>
    </xf>
    <xf numFmtId="0" fontId="41" fillId="0" borderId="0" xfId="0" applyFont="1" applyAlignment="1" applyProtection="1">
      <alignment vertical="center" wrapText="1"/>
      <protection hidden="1"/>
    </xf>
    <xf numFmtId="0" fontId="37" fillId="17" borderId="27" xfId="0" applyFont="1" applyFill="1" applyBorder="1" applyAlignment="1" applyProtection="1">
      <alignment horizontal="center" vertical="center"/>
      <protection hidden="1"/>
    </xf>
    <xf numFmtId="0" fontId="37" fillId="17" borderId="27" xfId="0" applyFont="1" applyFill="1" applyBorder="1" applyAlignment="1" applyProtection="1">
      <alignment horizontal="center" vertical="center" wrapText="1"/>
      <protection hidden="1"/>
    </xf>
    <xf numFmtId="0" fontId="37" fillId="14" borderId="26" xfId="0" applyFont="1" applyFill="1" applyBorder="1" applyAlignment="1" applyProtection="1">
      <alignment horizontal="center" vertical="center" wrapText="1"/>
      <protection hidden="1"/>
    </xf>
    <xf numFmtId="0" fontId="37" fillId="14" borderId="27" xfId="0" applyFont="1" applyFill="1" applyBorder="1" applyAlignment="1" applyProtection="1">
      <alignment horizontal="center" vertical="center" wrapText="1"/>
      <protection hidden="1"/>
    </xf>
    <xf numFmtId="0" fontId="37" fillId="14" borderId="28" xfId="0" applyFont="1" applyFill="1" applyBorder="1" applyAlignment="1" applyProtection="1">
      <alignment horizontal="center" vertical="center"/>
      <protection hidden="1"/>
    </xf>
    <xf numFmtId="0" fontId="42" fillId="19" borderId="26" xfId="0" applyFont="1" applyFill="1" applyBorder="1" applyAlignment="1" applyProtection="1">
      <alignment horizontal="center" vertical="center" wrapText="1"/>
      <protection hidden="1"/>
    </xf>
    <xf numFmtId="0" fontId="42" fillId="19" borderId="28" xfId="0" applyFont="1" applyFill="1" applyBorder="1" applyAlignment="1" applyProtection="1">
      <alignment horizontal="center" vertical="center" wrapText="1"/>
      <protection hidden="1"/>
    </xf>
    <xf numFmtId="0" fontId="33" fillId="21" borderId="54" xfId="0" applyFont="1" applyFill="1" applyBorder="1" applyAlignment="1" applyProtection="1">
      <alignment horizontal="center" vertical="center" wrapText="1"/>
      <protection hidden="1"/>
    </xf>
    <xf numFmtId="0" fontId="37" fillId="2" borderId="0" xfId="0" applyFont="1" applyFill="1" applyAlignment="1" applyProtection="1">
      <alignment vertical="center"/>
      <protection hidden="1"/>
    </xf>
    <xf numFmtId="0" fontId="37" fillId="0" borderId="18" xfId="0" applyFont="1" applyBorder="1" applyAlignment="1" applyProtection="1">
      <alignment horizontal="center" vertical="center" wrapText="1"/>
      <protection hidden="1"/>
    </xf>
    <xf numFmtId="0" fontId="37" fillId="0" borderId="18" xfId="0" applyFont="1" applyBorder="1" applyAlignment="1" applyProtection="1">
      <alignment horizontal="left" vertical="center" wrapText="1"/>
      <protection hidden="1"/>
    </xf>
    <xf numFmtId="0" fontId="37" fillId="0" borderId="18" xfId="0" applyFont="1" applyBorder="1" applyAlignment="1" applyProtection="1">
      <alignment horizontal="left" vertical="center" wrapText="1"/>
      <protection locked="0"/>
    </xf>
    <xf numFmtId="0" fontId="42" fillId="0" borderId="46" xfId="0" applyFont="1" applyBorder="1" applyAlignment="1" applyProtection="1">
      <alignment horizontal="center" vertical="center" wrapText="1"/>
      <protection hidden="1"/>
    </xf>
    <xf numFmtId="9" fontId="42" fillId="0" borderId="47" xfId="1" applyFont="1" applyFill="1" applyBorder="1" applyAlignment="1" applyProtection="1">
      <alignment horizontal="center" vertical="center" wrapText="1"/>
      <protection hidden="1"/>
    </xf>
    <xf numFmtId="0" fontId="42" fillId="0" borderId="34" xfId="0" applyFont="1" applyBorder="1" applyAlignment="1" applyProtection="1">
      <alignment horizontal="center" vertical="center" wrapText="1"/>
      <protection hidden="1"/>
    </xf>
    <xf numFmtId="9" fontId="42" fillId="0" borderId="33" xfId="1" applyFont="1" applyFill="1" applyBorder="1" applyAlignment="1" applyProtection="1">
      <alignment horizontal="center" vertical="center" wrapText="1"/>
      <protection hidden="1"/>
    </xf>
    <xf numFmtId="0" fontId="42" fillId="0" borderId="48" xfId="0" applyFont="1" applyBorder="1" applyAlignment="1" applyProtection="1">
      <alignment horizontal="center" vertical="center" wrapText="1"/>
      <protection hidden="1"/>
    </xf>
    <xf numFmtId="9" fontId="42" fillId="0" borderId="49" xfId="1" applyFont="1" applyFill="1" applyBorder="1" applyAlignment="1" applyProtection="1">
      <alignment horizontal="center" vertical="center" wrapText="1"/>
      <protection hidden="1"/>
    </xf>
    <xf numFmtId="0" fontId="36" fillId="6" borderId="36" xfId="0" applyFont="1" applyFill="1" applyBorder="1" applyAlignment="1" applyProtection="1">
      <alignment horizontal="center" vertical="center" wrapText="1"/>
      <protection hidden="1"/>
    </xf>
    <xf numFmtId="0" fontId="14" fillId="3" borderId="17" xfId="0" applyFont="1" applyFill="1" applyBorder="1" applyAlignment="1" applyProtection="1">
      <alignment horizontal="center" vertical="center" wrapText="1"/>
      <protection hidden="1"/>
    </xf>
    <xf numFmtId="0" fontId="14" fillId="7" borderId="17" xfId="0" applyFont="1" applyFill="1" applyBorder="1" applyAlignment="1" applyProtection="1">
      <alignment horizontal="center" vertical="center" wrapText="1"/>
      <protection hidden="1"/>
    </xf>
    <xf numFmtId="0" fontId="14" fillId="4" borderId="46" xfId="0" applyFont="1" applyFill="1" applyBorder="1" applyAlignment="1" applyProtection="1">
      <alignment horizontal="center" vertical="center" wrapText="1"/>
      <protection hidden="1"/>
    </xf>
    <xf numFmtId="0" fontId="14" fillId="8" borderId="18" xfId="0" applyFont="1" applyFill="1" applyBorder="1" applyAlignment="1" applyProtection="1">
      <alignment horizontal="center" vertical="center" wrapText="1"/>
      <protection hidden="1"/>
    </xf>
    <xf numFmtId="0" fontId="14" fillId="9" borderId="47" xfId="0" applyFont="1" applyFill="1" applyBorder="1" applyAlignment="1" applyProtection="1">
      <alignment horizontal="center" vertical="center" wrapText="1"/>
      <protection hidden="1"/>
    </xf>
    <xf numFmtId="0" fontId="13" fillId="0" borderId="17" xfId="0" applyFont="1" applyBorder="1" applyAlignment="1" applyProtection="1">
      <alignment horizontal="center" vertical="center" wrapText="1"/>
      <protection hidden="1"/>
    </xf>
    <xf numFmtId="0" fontId="13" fillId="0" borderId="48" xfId="0" applyFont="1" applyBorder="1" applyAlignment="1" applyProtection="1">
      <alignment vertical="center" wrapText="1"/>
      <protection hidden="1"/>
    </xf>
    <xf numFmtId="0" fontId="13" fillId="0" borderId="36" xfId="0" applyFont="1" applyBorder="1" applyAlignment="1" applyProtection="1">
      <alignment vertical="center" wrapText="1"/>
      <protection hidden="1"/>
    </xf>
    <xf numFmtId="0" fontId="13" fillId="0" borderId="49" xfId="0" applyFont="1" applyBorder="1" applyAlignment="1" applyProtection="1">
      <alignment vertical="center" wrapText="1"/>
      <protection hidden="1"/>
    </xf>
    <xf numFmtId="0" fontId="38" fillId="6" borderId="46" xfId="0" applyFont="1" applyFill="1" applyBorder="1" applyAlignment="1" applyProtection="1">
      <alignment horizontal="center" vertical="center" wrapText="1"/>
      <protection hidden="1"/>
    </xf>
    <xf numFmtId="0" fontId="38" fillId="6" borderId="18" xfId="0" applyFont="1" applyFill="1" applyBorder="1" applyAlignment="1" applyProtection="1">
      <alignment horizontal="center" vertical="center" wrapText="1"/>
      <protection hidden="1"/>
    </xf>
    <xf numFmtId="0" fontId="27" fillId="3" borderId="18" xfId="0" applyFont="1" applyFill="1" applyBorder="1" applyAlignment="1" applyProtection="1">
      <alignment horizontal="center" vertical="center" wrapText="1"/>
      <protection hidden="1"/>
    </xf>
    <xf numFmtId="0" fontId="27" fillId="7" borderId="18" xfId="0" applyFont="1" applyFill="1" applyBorder="1" applyAlignment="1" applyProtection="1">
      <alignment horizontal="center" vertical="center" wrapText="1"/>
      <protection hidden="1"/>
    </xf>
    <xf numFmtId="0" fontId="27" fillId="4" borderId="18" xfId="0" applyFont="1" applyFill="1" applyBorder="1" applyAlignment="1" applyProtection="1">
      <alignment horizontal="center" vertical="center" wrapText="1"/>
      <protection hidden="1"/>
    </xf>
    <xf numFmtId="0" fontId="27" fillId="8" borderId="18" xfId="0" applyFont="1" applyFill="1" applyBorder="1" applyAlignment="1" applyProtection="1">
      <alignment horizontal="center" vertical="center" wrapText="1"/>
      <protection hidden="1"/>
    </xf>
    <xf numFmtId="0" fontId="27" fillId="9" borderId="18" xfId="0" applyFont="1" applyFill="1" applyBorder="1" applyAlignment="1" applyProtection="1">
      <alignment horizontal="center" vertical="center" wrapText="1"/>
      <protection hidden="1"/>
    </xf>
    <xf numFmtId="0" fontId="33" fillId="6" borderId="37" xfId="0" applyFont="1" applyFill="1" applyBorder="1" applyAlignment="1" applyProtection="1">
      <alignment vertical="center"/>
      <protection hidden="1"/>
    </xf>
    <xf numFmtId="0" fontId="27" fillId="9" borderId="47" xfId="0" applyFont="1" applyFill="1" applyBorder="1" applyAlignment="1" applyProtection="1">
      <alignment horizontal="center" vertical="center" wrapText="1"/>
      <protection hidden="1"/>
    </xf>
    <xf numFmtId="0" fontId="37" fillId="2" borderId="0" xfId="0" applyFont="1" applyFill="1" applyProtection="1">
      <protection hidden="1"/>
    </xf>
    <xf numFmtId="0" fontId="38" fillId="6" borderId="34" xfId="0" applyFont="1" applyFill="1" applyBorder="1" applyAlignment="1" applyProtection="1">
      <alignment horizontal="center" vertical="center" wrapText="1"/>
      <protection hidden="1"/>
    </xf>
    <xf numFmtId="0" fontId="38" fillId="6" borderId="17" xfId="0" applyFont="1" applyFill="1" applyBorder="1" applyAlignment="1" applyProtection="1">
      <alignment horizontal="center" vertical="center" wrapText="1"/>
      <protection hidden="1"/>
    </xf>
    <xf numFmtId="9" fontId="27" fillId="3" borderId="17" xfId="0" applyNumberFormat="1" applyFont="1" applyFill="1" applyBorder="1" applyAlignment="1" applyProtection="1">
      <alignment horizontal="center" vertical="center" wrapText="1"/>
      <protection hidden="1"/>
    </xf>
    <xf numFmtId="9" fontId="27" fillId="7" borderId="17" xfId="0" applyNumberFormat="1" applyFont="1" applyFill="1" applyBorder="1" applyAlignment="1" applyProtection="1">
      <alignment horizontal="center" vertical="center" wrapText="1"/>
      <protection hidden="1"/>
    </xf>
    <xf numFmtId="9" fontId="27" fillId="4" borderId="17" xfId="0" applyNumberFormat="1" applyFont="1" applyFill="1" applyBorder="1" applyAlignment="1" applyProtection="1">
      <alignment horizontal="center" vertical="center" wrapText="1"/>
      <protection hidden="1"/>
    </xf>
    <xf numFmtId="9" fontId="27" fillId="8" borderId="17" xfId="0" applyNumberFormat="1" applyFont="1" applyFill="1" applyBorder="1" applyAlignment="1" applyProtection="1">
      <alignment horizontal="center" vertical="center" wrapText="1"/>
      <protection hidden="1"/>
    </xf>
    <xf numFmtId="9" fontId="27" fillId="9" borderId="17" xfId="0" applyNumberFormat="1" applyFont="1" applyFill="1" applyBorder="1" applyAlignment="1" applyProtection="1">
      <alignment horizontal="center" vertical="center" wrapText="1"/>
      <protection hidden="1"/>
    </xf>
    <xf numFmtId="0" fontId="33" fillId="6" borderId="18" xfId="0" applyFont="1" applyFill="1" applyBorder="1" applyAlignment="1" applyProtection="1">
      <alignment vertical="center"/>
      <protection hidden="1"/>
    </xf>
    <xf numFmtId="9" fontId="27" fillId="9" borderId="33" xfId="0" applyNumberFormat="1" applyFont="1" applyFill="1" applyBorder="1" applyAlignment="1" applyProtection="1">
      <alignment horizontal="center" vertical="center" wrapText="1"/>
      <protection hidden="1"/>
    </xf>
    <xf numFmtId="0" fontId="37" fillId="0" borderId="34" xfId="0" applyFont="1" applyBorder="1" applyAlignment="1" applyProtection="1">
      <alignment vertical="center" wrapText="1"/>
      <protection hidden="1"/>
    </xf>
    <xf numFmtId="0" fontId="37" fillId="0" borderId="17" xfId="0" applyFont="1" applyBorder="1" applyAlignment="1" applyProtection="1">
      <alignment vertical="center"/>
      <protection hidden="1"/>
    </xf>
    <xf numFmtId="0" fontId="37" fillId="0" borderId="17" xfId="0" applyFont="1" applyBorder="1" applyAlignment="1" applyProtection="1">
      <alignment vertical="center" wrapText="1"/>
      <protection hidden="1"/>
    </xf>
    <xf numFmtId="0" fontId="37" fillId="2" borderId="17" xfId="0" applyFont="1" applyFill="1" applyBorder="1" applyAlignment="1" applyProtection="1">
      <alignment vertical="center" wrapText="1"/>
      <protection hidden="1"/>
    </xf>
    <xf numFmtId="0" fontId="37" fillId="2" borderId="33" xfId="0" applyFont="1" applyFill="1" applyBorder="1" applyAlignment="1" applyProtection="1">
      <alignment vertical="center" wrapText="1"/>
      <protection hidden="1"/>
    </xf>
    <xf numFmtId="0" fontId="1" fillId="2" borderId="0" xfId="0" applyFont="1" applyFill="1" applyAlignment="1">
      <alignment vertical="center" textRotation="90" wrapText="1"/>
    </xf>
    <xf numFmtId="0" fontId="68" fillId="36" borderId="60" xfId="0" applyFont="1" applyFill="1" applyBorder="1" applyAlignment="1" applyProtection="1">
      <alignment horizontal="center" vertical="center" wrapText="1" readingOrder="1"/>
      <protection hidden="1"/>
    </xf>
    <xf numFmtId="0" fontId="68" fillId="36" borderId="61" xfId="0" applyFont="1" applyFill="1" applyBorder="1" applyAlignment="1" applyProtection="1">
      <alignment horizontal="center" vertical="center" wrapText="1" readingOrder="1"/>
      <protection hidden="1"/>
    </xf>
    <xf numFmtId="0" fontId="68" fillId="36" borderId="62" xfId="0" applyFont="1" applyFill="1" applyBorder="1" applyAlignment="1" applyProtection="1">
      <alignment horizontal="center" vertical="center" wrapText="1" readingOrder="1"/>
      <protection hidden="1"/>
    </xf>
    <xf numFmtId="0" fontId="68" fillId="36" borderId="63" xfId="0" applyFont="1" applyFill="1" applyBorder="1" applyAlignment="1" applyProtection="1">
      <alignment horizontal="center" vertical="center" wrapText="1" readingOrder="1"/>
      <protection hidden="1"/>
    </xf>
    <xf numFmtId="0" fontId="68" fillId="36" borderId="29" xfId="0" applyFont="1" applyFill="1" applyBorder="1" applyAlignment="1" applyProtection="1">
      <alignment horizontal="center" vertical="center" wrapText="1" readingOrder="1"/>
      <protection hidden="1"/>
    </xf>
    <xf numFmtId="0" fontId="68" fillId="36" borderId="64" xfId="0" applyFont="1" applyFill="1" applyBorder="1" applyAlignment="1" applyProtection="1">
      <alignment horizontal="center" vertical="center" wrapText="1" readingOrder="1"/>
      <protection hidden="1"/>
    </xf>
    <xf numFmtId="0" fontId="68" fillId="36" borderId="65" xfId="0" applyFont="1" applyFill="1" applyBorder="1" applyAlignment="1" applyProtection="1">
      <alignment horizontal="center" vertical="center" wrapText="1" readingOrder="1"/>
      <protection hidden="1"/>
    </xf>
    <xf numFmtId="0" fontId="68" fillId="36" borderId="66" xfId="0" applyFont="1" applyFill="1" applyBorder="1" applyAlignment="1" applyProtection="1">
      <alignment horizontal="center" vertical="center" wrapText="1" readingOrder="1"/>
      <protection hidden="1"/>
    </xf>
    <xf numFmtId="0" fontId="68" fillId="36" borderId="67" xfId="0" applyFont="1" applyFill="1" applyBorder="1" applyAlignment="1" applyProtection="1">
      <alignment horizontal="center" vertical="center" wrapText="1" readingOrder="1"/>
      <protection hidden="1"/>
    </xf>
    <xf numFmtId="0" fontId="68" fillId="36" borderId="60" xfId="0" applyFont="1" applyFill="1" applyBorder="1" applyAlignment="1" applyProtection="1">
      <alignment horizontal="center" wrapText="1" readingOrder="1"/>
      <protection hidden="1"/>
    </xf>
    <xf numFmtId="0" fontId="68" fillId="36" borderId="61" xfId="0" applyFont="1" applyFill="1" applyBorder="1" applyAlignment="1" applyProtection="1">
      <alignment horizontal="center" wrapText="1" readingOrder="1"/>
      <protection hidden="1"/>
    </xf>
    <xf numFmtId="0" fontId="68" fillId="36" borderId="62" xfId="0" applyFont="1" applyFill="1" applyBorder="1" applyAlignment="1" applyProtection="1">
      <alignment horizontal="center" wrapText="1" readingOrder="1"/>
      <protection hidden="1"/>
    </xf>
    <xf numFmtId="0" fontId="68" fillId="36" borderId="63" xfId="0" applyFont="1" applyFill="1" applyBorder="1" applyAlignment="1" applyProtection="1">
      <alignment horizontal="center" wrapText="1" readingOrder="1"/>
      <protection hidden="1"/>
    </xf>
    <xf numFmtId="0" fontId="68" fillId="36" borderId="29" xfId="0" applyFont="1" applyFill="1" applyBorder="1" applyAlignment="1" applyProtection="1">
      <alignment horizontal="center" wrapText="1" readingOrder="1"/>
      <protection hidden="1"/>
    </xf>
    <xf numFmtId="0" fontId="68" fillId="36" borderId="64" xfId="0" applyFont="1" applyFill="1" applyBorder="1" applyAlignment="1" applyProtection="1">
      <alignment horizontal="center" wrapText="1" readingOrder="1"/>
      <protection hidden="1"/>
    </xf>
    <xf numFmtId="0" fontId="68" fillId="36" borderId="65" xfId="0" applyFont="1" applyFill="1" applyBorder="1" applyAlignment="1" applyProtection="1">
      <alignment horizontal="center" wrapText="1" readingOrder="1"/>
      <protection hidden="1"/>
    </xf>
    <xf numFmtId="0" fontId="68" fillId="36" borderId="66" xfId="0" applyFont="1" applyFill="1" applyBorder="1" applyAlignment="1" applyProtection="1">
      <alignment horizontal="center" wrapText="1" readingOrder="1"/>
      <protection hidden="1"/>
    </xf>
    <xf numFmtId="0" fontId="68" fillId="36" borderId="67" xfId="0" applyFont="1" applyFill="1" applyBorder="1" applyAlignment="1" applyProtection="1">
      <alignment horizontal="center" wrapText="1" readingOrder="1"/>
      <protection hidden="1"/>
    </xf>
    <xf numFmtId="0" fontId="68" fillId="9" borderId="60" xfId="0" applyFont="1" applyFill="1" applyBorder="1" applyAlignment="1" applyProtection="1">
      <alignment horizontal="center" vertical="center" wrapText="1" readingOrder="1"/>
      <protection hidden="1"/>
    </xf>
    <xf numFmtId="0" fontId="68" fillId="9" borderId="61" xfId="0" applyFont="1" applyFill="1" applyBorder="1" applyAlignment="1" applyProtection="1">
      <alignment horizontal="center" vertical="center" wrapText="1" readingOrder="1"/>
      <protection hidden="1"/>
    </xf>
    <xf numFmtId="0" fontId="68" fillId="9" borderId="62" xfId="0" applyFont="1" applyFill="1" applyBorder="1" applyAlignment="1" applyProtection="1">
      <alignment horizontal="center" vertical="center" wrapText="1" readingOrder="1"/>
      <protection hidden="1"/>
    </xf>
    <xf numFmtId="0" fontId="68" fillId="9" borderId="60" xfId="0" applyFont="1" applyFill="1" applyBorder="1" applyAlignment="1" applyProtection="1">
      <alignment horizontal="center" wrapText="1" readingOrder="1"/>
      <protection hidden="1"/>
    </xf>
    <xf numFmtId="0" fontId="68" fillId="9" borderId="61" xfId="0" applyFont="1" applyFill="1" applyBorder="1" applyAlignment="1" applyProtection="1">
      <alignment horizontal="center" wrapText="1" readingOrder="1"/>
      <protection hidden="1"/>
    </xf>
    <xf numFmtId="0" fontId="68" fillId="9" borderId="62" xfId="0" applyFont="1" applyFill="1" applyBorder="1" applyAlignment="1" applyProtection="1">
      <alignment horizontal="center" wrapText="1" readingOrder="1"/>
      <protection hidden="1"/>
    </xf>
    <xf numFmtId="0" fontId="68" fillId="9" borderId="63" xfId="0" applyFont="1" applyFill="1" applyBorder="1" applyAlignment="1" applyProtection="1">
      <alignment horizontal="center" vertical="center" wrapText="1" readingOrder="1"/>
      <protection hidden="1"/>
    </xf>
    <xf numFmtId="0" fontId="68" fillId="9" borderId="29" xfId="0" applyFont="1" applyFill="1" applyBorder="1" applyAlignment="1" applyProtection="1">
      <alignment horizontal="center" vertical="center" wrapText="1" readingOrder="1"/>
      <protection hidden="1"/>
    </xf>
    <xf numFmtId="0" fontId="68" fillId="9" borderId="64" xfId="0" applyFont="1" applyFill="1" applyBorder="1" applyAlignment="1" applyProtection="1">
      <alignment horizontal="center" vertical="center" wrapText="1" readingOrder="1"/>
      <protection hidden="1"/>
    </xf>
    <xf numFmtId="0" fontId="68" fillId="9" borderId="63" xfId="0" applyFont="1" applyFill="1" applyBorder="1" applyAlignment="1" applyProtection="1">
      <alignment horizontal="center" wrapText="1" readingOrder="1"/>
      <protection hidden="1"/>
    </xf>
    <xf numFmtId="0" fontId="68" fillId="9" borderId="29" xfId="0" applyFont="1" applyFill="1" applyBorder="1" applyAlignment="1" applyProtection="1">
      <alignment horizontal="center" wrapText="1" readingOrder="1"/>
      <protection hidden="1"/>
    </xf>
    <xf numFmtId="0" fontId="68" fillId="9" borderId="64" xfId="0" applyFont="1" applyFill="1" applyBorder="1" applyAlignment="1" applyProtection="1">
      <alignment horizontal="center" wrapText="1" readingOrder="1"/>
      <protection hidden="1"/>
    </xf>
    <xf numFmtId="0" fontId="68" fillId="9" borderId="65" xfId="0" applyFont="1" applyFill="1" applyBorder="1" applyAlignment="1" applyProtection="1">
      <alignment horizontal="center" vertical="center" wrapText="1" readingOrder="1"/>
      <protection hidden="1"/>
    </xf>
    <xf numFmtId="0" fontId="68" fillId="9" borderId="66" xfId="0" applyFont="1" applyFill="1" applyBorder="1" applyAlignment="1" applyProtection="1">
      <alignment horizontal="center" vertical="center" wrapText="1" readingOrder="1"/>
      <protection hidden="1"/>
    </xf>
    <xf numFmtId="0" fontId="68" fillId="9" borderId="67" xfId="0" applyFont="1" applyFill="1" applyBorder="1" applyAlignment="1" applyProtection="1">
      <alignment horizontal="center" vertical="center" wrapText="1" readingOrder="1"/>
      <protection hidden="1"/>
    </xf>
    <xf numFmtId="0" fontId="68" fillId="9" borderId="65" xfId="0" applyFont="1" applyFill="1" applyBorder="1" applyAlignment="1" applyProtection="1">
      <alignment horizontal="center" wrapText="1" readingOrder="1"/>
      <protection hidden="1"/>
    </xf>
    <xf numFmtId="0" fontId="68" fillId="9" borderId="66" xfId="0" applyFont="1" applyFill="1" applyBorder="1" applyAlignment="1" applyProtection="1">
      <alignment horizontal="center" wrapText="1" readingOrder="1"/>
      <protection hidden="1"/>
    </xf>
    <xf numFmtId="0" fontId="68" fillId="9" borderId="67" xfId="0" applyFont="1" applyFill="1" applyBorder="1" applyAlignment="1" applyProtection="1">
      <alignment horizontal="center" wrapText="1" readingOrder="1"/>
      <protection hidden="1"/>
    </xf>
    <xf numFmtId="0" fontId="68" fillId="35" borderId="60" xfId="0" applyFont="1" applyFill="1" applyBorder="1" applyAlignment="1" applyProtection="1">
      <alignment horizontal="center" wrapText="1" readingOrder="1"/>
      <protection hidden="1"/>
    </xf>
    <xf numFmtId="0" fontId="68" fillId="35" borderId="61" xfId="0" applyFont="1" applyFill="1" applyBorder="1" applyAlignment="1" applyProtection="1">
      <alignment horizontal="center" wrapText="1" readingOrder="1"/>
      <protection hidden="1"/>
    </xf>
    <xf numFmtId="0" fontId="68" fillId="35" borderId="62" xfId="0" applyFont="1" applyFill="1" applyBorder="1" applyAlignment="1" applyProtection="1">
      <alignment horizontal="center" wrapText="1" readingOrder="1"/>
      <protection hidden="1"/>
    </xf>
    <xf numFmtId="0" fontId="68" fillId="35" borderId="63" xfId="0" applyFont="1" applyFill="1" applyBorder="1" applyAlignment="1" applyProtection="1">
      <alignment horizontal="center" wrapText="1" readingOrder="1"/>
      <protection hidden="1"/>
    </xf>
    <xf numFmtId="0" fontId="68" fillId="35" borderId="29" xfId="0" applyFont="1" applyFill="1" applyBorder="1" applyAlignment="1" applyProtection="1">
      <alignment horizontal="center" wrapText="1" readingOrder="1"/>
      <protection hidden="1"/>
    </xf>
    <xf numFmtId="0" fontId="68" fillId="35" borderId="64" xfId="0" applyFont="1" applyFill="1" applyBorder="1" applyAlignment="1" applyProtection="1">
      <alignment horizontal="center" wrapText="1" readingOrder="1"/>
      <protection hidden="1"/>
    </xf>
    <xf numFmtId="0" fontId="68" fillId="35" borderId="65" xfId="0" applyFont="1" applyFill="1" applyBorder="1" applyAlignment="1" applyProtection="1">
      <alignment horizontal="center" wrapText="1" readingOrder="1"/>
      <protection hidden="1"/>
    </xf>
    <xf numFmtId="0" fontId="68" fillId="35" borderId="66" xfId="0" applyFont="1" applyFill="1" applyBorder="1" applyAlignment="1" applyProtection="1">
      <alignment horizontal="center" wrapText="1" readingOrder="1"/>
      <protection hidden="1"/>
    </xf>
    <xf numFmtId="0" fontId="68" fillId="35" borderId="67" xfId="0" applyFont="1" applyFill="1" applyBorder="1" applyAlignment="1" applyProtection="1">
      <alignment horizontal="center" wrapText="1" readingOrder="1"/>
      <protection hidden="1"/>
    </xf>
    <xf numFmtId="0" fontId="70" fillId="35" borderId="61" xfId="0" applyFont="1" applyFill="1" applyBorder="1" applyAlignment="1" applyProtection="1">
      <alignment horizontal="center" wrapText="1" readingOrder="1"/>
      <protection hidden="1"/>
    </xf>
    <xf numFmtId="0" fontId="0" fillId="2" borderId="36" xfId="0" applyFill="1" applyBorder="1" applyAlignment="1">
      <alignment wrapText="1"/>
    </xf>
    <xf numFmtId="0" fontId="52" fillId="2" borderId="0" xfId="2" applyFont="1" applyFill="1" applyAlignment="1">
      <alignment vertical="center" wrapText="1"/>
    </xf>
    <xf numFmtId="0" fontId="6" fillId="0" borderId="29" xfId="0" applyFont="1" applyBorder="1" applyAlignment="1" applyProtection="1">
      <alignment horizontal="center" vertical="center" wrapText="1"/>
      <protection locked="0"/>
    </xf>
    <xf numFmtId="0" fontId="1" fillId="33" borderId="30" xfId="0" applyFont="1" applyFill="1" applyBorder="1" applyAlignment="1" applyProtection="1">
      <alignment horizontal="center" vertical="center"/>
      <protection hidden="1"/>
    </xf>
    <xf numFmtId="0" fontId="22" fillId="2" borderId="29" xfId="0" applyFont="1" applyFill="1" applyBorder="1" applyAlignment="1" applyProtection="1">
      <alignment horizontal="left" vertical="center" wrapText="1"/>
      <protection locked="0"/>
    </xf>
    <xf numFmtId="0" fontId="22" fillId="0" borderId="29" xfId="0" applyFont="1" applyBorder="1" applyAlignment="1" applyProtection="1">
      <alignment vertical="center" wrapText="1"/>
      <protection locked="0"/>
    </xf>
    <xf numFmtId="0" fontId="22" fillId="2" borderId="29" xfId="0" applyFont="1" applyFill="1" applyBorder="1" applyAlignment="1" applyProtection="1">
      <alignment vertical="center" wrapText="1"/>
      <protection locked="0"/>
    </xf>
    <xf numFmtId="14" fontId="22" fillId="2" borderId="29" xfId="0" applyNumberFormat="1" applyFont="1" applyFill="1" applyBorder="1" applyAlignment="1" applyProtection="1">
      <alignment horizontal="center" vertical="center" wrapText="1"/>
      <protection locked="0"/>
    </xf>
    <xf numFmtId="0" fontId="22" fillId="0" borderId="29" xfId="0" applyFont="1" applyBorder="1" applyAlignment="1" applyProtection="1">
      <alignment horizontal="left" vertical="center" wrapText="1"/>
      <protection locked="0"/>
    </xf>
    <xf numFmtId="14" fontId="22" fillId="0" borderId="29" xfId="0" applyNumberFormat="1" applyFont="1" applyBorder="1" applyAlignment="1" applyProtection="1">
      <alignment horizontal="center" vertical="center" wrapText="1"/>
      <protection locked="0"/>
    </xf>
    <xf numFmtId="9" fontId="22" fillId="0" borderId="29" xfId="1" applyFont="1" applyFill="1" applyBorder="1" applyAlignment="1" applyProtection="1">
      <alignment vertical="center" wrapText="1"/>
      <protection locked="0"/>
    </xf>
    <xf numFmtId="0" fontId="22" fillId="0" borderId="29" xfId="0" applyFont="1" applyBorder="1" applyAlignment="1" applyProtection="1">
      <alignment horizontal="center" vertical="center" wrapText="1"/>
      <protection locked="0"/>
    </xf>
    <xf numFmtId="9" fontId="22" fillId="2" borderId="29" xfId="1" applyFont="1" applyFill="1" applyBorder="1" applyAlignment="1" applyProtection="1">
      <alignment horizontal="left" vertical="center" wrapText="1"/>
      <protection locked="0"/>
    </xf>
    <xf numFmtId="9" fontId="22" fillId="2" borderId="29" xfId="1" applyFont="1" applyFill="1" applyBorder="1" applyAlignment="1" applyProtection="1">
      <alignment vertical="center" wrapText="1"/>
      <protection locked="0"/>
    </xf>
    <xf numFmtId="14" fontId="22" fillId="2" borderId="29" xfId="1" applyNumberFormat="1" applyFont="1" applyFill="1" applyBorder="1" applyAlignment="1" applyProtection="1">
      <alignment horizontal="center" vertical="center" wrapText="1"/>
      <protection locked="0"/>
    </xf>
    <xf numFmtId="0" fontId="22" fillId="2" borderId="29" xfId="1" applyNumberFormat="1" applyFont="1" applyFill="1" applyBorder="1" applyAlignment="1" applyProtection="1">
      <alignment horizontal="center" vertical="center" wrapText="1"/>
      <protection locked="0"/>
    </xf>
    <xf numFmtId="0" fontId="22" fillId="0" borderId="29" xfId="1" applyNumberFormat="1" applyFont="1" applyBorder="1" applyAlignment="1" applyProtection="1">
      <alignment vertical="center" wrapText="1"/>
      <protection locked="0"/>
    </xf>
    <xf numFmtId="0" fontId="6" fillId="0" borderId="29" xfId="0" applyFont="1" applyBorder="1" applyAlignment="1" applyProtection="1">
      <alignment horizontal="left" vertical="center" wrapText="1"/>
      <protection locked="0"/>
    </xf>
    <xf numFmtId="0" fontId="3" fillId="0" borderId="29" xfId="0" applyFont="1" applyBorder="1" applyAlignment="1" applyProtection="1">
      <alignment horizontal="left" vertical="center" wrapText="1"/>
      <protection locked="0"/>
    </xf>
    <xf numFmtId="0" fontId="1" fillId="2" borderId="29" xfId="0" applyFont="1" applyFill="1" applyBorder="1" applyAlignment="1" applyProtection="1">
      <alignment horizontal="left" vertical="center" wrapText="1"/>
      <protection locked="0"/>
    </xf>
    <xf numFmtId="14" fontId="1" fillId="2" borderId="29" xfId="0" applyNumberFormat="1" applyFont="1" applyFill="1" applyBorder="1" applyAlignment="1" applyProtection="1">
      <alignment vertical="center" wrapText="1"/>
      <protection locked="0"/>
    </xf>
    <xf numFmtId="0" fontId="1" fillId="0" borderId="29" xfId="0" applyFont="1" applyBorder="1" applyAlignment="1" applyProtection="1">
      <alignment vertical="center" wrapText="1"/>
      <protection locked="0"/>
    </xf>
    <xf numFmtId="14" fontId="1" fillId="0" borderId="29" xfId="0" applyNumberFormat="1" applyFont="1" applyBorder="1" applyAlignment="1" applyProtection="1">
      <alignment vertical="center" wrapText="1"/>
      <protection locked="0"/>
    </xf>
    <xf numFmtId="49" fontId="39" fillId="2" borderId="0" xfId="0" applyNumberFormat="1" applyFont="1" applyFill="1" applyAlignment="1">
      <alignment horizontal="center" vertical="center"/>
    </xf>
    <xf numFmtId="0" fontId="70" fillId="0" borderId="8" xfId="0" applyFont="1" applyBorder="1" applyAlignment="1">
      <alignment horizontal="center" vertical="center" wrapText="1"/>
    </xf>
    <xf numFmtId="0" fontId="70" fillId="0" borderId="7" xfId="0" applyFont="1" applyBorder="1" applyAlignment="1">
      <alignment horizontal="center" vertical="center" wrapText="1"/>
    </xf>
    <xf numFmtId="14" fontId="1" fillId="2" borderId="29" xfId="0" applyNumberFormat="1" applyFont="1" applyFill="1" applyBorder="1" applyAlignment="1" applyProtection="1">
      <alignment horizontal="center" vertical="center" wrapText="1"/>
      <protection locked="0"/>
    </xf>
    <xf numFmtId="9" fontId="1" fillId="0" borderId="29" xfId="1" applyFont="1" applyFill="1" applyBorder="1" applyAlignment="1" applyProtection="1">
      <alignment vertical="center" wrapText="1"/>
      <protection locked="0"/>
    </xf>
    <xf numFmtId="9" fontId="1" fillId="0" borderId="29" xfId="1" applyFont="1" applyBorder="1" applyAlignment="1" applyProtection="1">
      <alignment horizontal="left" vertical="center" wrapText="1"/>
      <protection locked="0"/>
    </xf>
    <xf numFmtId="0" fontId="1" fillId="0" borderId="29" xfId="1" applyNumberFormat="1" applyFont="1" applyBorder="1" applyAlignment="1" applyProtection="1">
      <alignment vertical="center" wrapText="1"/>
      <protection locked="0"/>
    </xf>
    <xf numFmtId="14" fontId="1" fillId="0" borderId="29" xfId="1" applyNumberFormat="1" applyFont="1" applyBorder="1" applyAlignment="1" applyProtection="1">
      <alignment horizontal="center" vertical="center" wrapText="1"/>
      <protection locked="0"/>
    </xf>
    <xf numFmtId="14" fontId="1" fillId="0" borderId="29" xfId="0" applyNumberFormat="1" applyFont="1" applyBorder="1" applyAlignment="1" applyProtection="1">
      <alignment horizontal="center" vertical="center" wrapText="1"/>
      <protection locked="0"/>
    </xf>
    <xf numFmtId="9" fontId="1" fillId="0" borderId="29" xfId="1" applyFont="1" applyFill="1" applyBorder="1" applyAlignment="1">
      <alignment horizontal="left" vertical="center" wrapText="1"/>
    </xf>
    <xf numFmtId="9" fontId="1" fillId="0" borderId="29" xfId="1" applyFont="1" applyFill="1" applyBorder="1" applyAlignment="1">
      <alignment vertical="center" wrapText="1"/>
    </xf>
    <xf numFmtId="14" fontId="1" fillId="0" borderId="29" xfId="1" applyNumberFormat="1" applyFont="1" applyFill="1" applyBorder="1" applyAlignment="1">
      <alignment horizontal="center" vertical="center" wrapText="1"/>
    </xf>
    <xf numFmtId="0" fontId="1" fillId="37" borderId="0" xfId="0" applyFont="1" applyFill="1" applyAlignment="1">
      <alignment horizontal="center" vertical="center"/>
    </xf>
    <xf numFmtId="0" fontId="1" fillId="2" borderId="50" xfId="0" applyFont="1" applyFill="1" applyBorder="1" applyAlignment="1" applyProtection="1">
      <alignment horizontal="center" vertical="center" textRotation="90" wrapText="1"/>
      <protection locked="0"/>
    </xf>
    <xf numFmtId="0" fontId="1" fillId="2" borderId="52" xfId="0" applyFont="1" applyFill="1" applyBorder="1" applyAlignment="1" applyProtection="1">
      <alignment horizontal="center" vertical="center" textRotation="90" wrapText="1"/>
      <protection locked="0"/>
    </xf>
    <xf numFmtId="0" fontId="1" fillId="2" borderId="51" xfId="0" applyFont="1" applyFill="1" applyBorder="1" applyAlignment="1" applyProtection="1">
      <alignment horizontal="center" vertical="center" textRotation="90" wrapText="1"/>
      <protection locked="0"/>
    </xf>
    <xf numFmtId="0" fontId="1" fillId="2" borderId="29" xfId="0" applyFont="1" applyFill="1" applyBorder="1" applyAlignment="1" applyProtection="1">
      <alignment horizontal="center" vertical="center" textRotation="90" wrapText="1"/>
      <protection locked="0"/>
    </xf>
    <xf numFmtId="0" fontId="1" fillId="0" borderId="50" xfId="0" applyFont="1" applyBorder="1" applyAlignment="1" applyProtection="1">
      <alignment horizontal="center" vertical="center" wrapText="1"/>
      <protection hidden="1"/>
    </xf>
    <xf numFmtId="0" fontId="1" fillId="0" borderId="52" xfId="0" applyFont="1" applyBorder="1" applyAlignment="1" applyProtection="1">
      <alignment horizontal="center" vertical="center" wrapText="1"/>
      <protection hidden="1"/>
    </xf>
    <xf numFmtId="0" fontId="1" fillId="0" borderId="51" xfId="0" applyFont="1" applyBorder="1" applyAlignment="1" applyProtection="1">
      <alignment horizontal="center" vertical="center" wrapText="1"/>
      <protection hidden="1"/>
    </xf>
    <xf numFmtId="0" fontId="4" fillId="0" borderId="29" xfId="0" applyFont="1" applyBorder="1" applyAlignment="1" applyProtection="1">
      <alignment horizontal="center" vertical="center" wrapText="1"/>
      <protection hidden="1"/>
    </xf>
    <xf numFmtId="0" fontId="1" fillId="0" borderId="0" xfId="0" applyFont="1" applyAlignment="1">
      <alignment horizontal="center" vertical="center"/>
    </xf>
    <xf numFmtId="0" fontId="1" fillId="2" borderId="29" xfId="0" applyFont="1" applyFill="1" applyBorder="1" applyAlignment="1" applyProtection="1">
      <alignment horizontal="center" vertical="center"/>
      <protection locked="0"/>
    </xf>
    <xf numFmtId="0" fontId="1" fillId="2" borderId="68" xfId="0" applyFont="1" applyFill="1" applyBorder="1" applyAlignment="1">
      <alignment horizontal="center" vertical="center"/>
    </xf>
    <xf numFmtId="0" fontId="1" fillId="2" borderId="69" xfId="0" applyFont="1" applyFill="1" applyBorder="1" applyAlignment="1">
      <alignment horizontal="center" vertical="center"/>
    </xf>
    <xf numFmtId="0" fontId="4" fillId="0" borderId="29" xfId="0" applyFont="1" applyBorder="1" applyAlignment="1" applyProtection="1">
      <alignment horizontal="center" vertical="center"/>
      <protection hidden="1"/>
    </xf>
    <xf numFmtId="0" fontId="1" fillId="0" borderId="29" xfId="0" applyFont="1" applyBorder="1" applyAlignment="1" applyProtection="1">
      <alignment horizontal="center" vertical="center" wrapText="1"/>
      <protection locked="0"/>
    </xf>
    <xf numFmtId="0" fontId="1" fillId="0" borderId="50" xfId="0" applyFont="1" applyBorder="1" applyAlignment="1" applyProtection="1">
      <alignment horizontal="center" vertical="center" textRotation="90"/>
      <protection locked="0"/>
    </xf>
    <xf numFmtId="0" fontId="1" fillId="0" borderId="52" xfId="0" applyFont="1" applyBorder="1" applyAlignment="1" applyProtection="1">
      <alignment horizontal="center" vertical="center" textRotation="90"/>
      <protection locked="0"/>
    </xf>
    <xf numFmtId="0" fontId="1" fillId="0" borderId="51" xfId="0" applyFont="1" applyBorder="1" applyAlignment="1" applyProtection="1">
      <alignment horizontal="center" vertical="center" textRotation="90"/>
      <protection locked="0"/>
    </xf>
    <xf numFmtId="0" fontId="1" fillId="0" borderId="50" xfId="0" applyFont="1" applyBorder="1" applyAlignment="1" applyProtection="1">
      <alignment horizontal="left" vertical="center" wrapText="1"/>
      <protection locked="0"/>
    </xf>
    <xf numFmtId="0" fontId="1" fillId="0" borderId="52" xfId="0" applyFont="1" applyBorder="1" applyAlignment="1" applyProtection="1">
      <alignment horizontal="left" vertical="center"/>
      <protection locked="0"/>
    </xf>
    <xf numFmtId="0" fontId="1" fillId="0" borderId="51" xfId="0" applyFont="1" applyBorder="1" applyAlignment="1" applyProtection="1">
      <alignment horizontal="left" vertical="center"/>
      <protection locked="0"/>
    </xf>
    <xf numFmtId="0" fontId="1" fillId="33" borderId="29" xfId="0" applyFont="1" applyFill="1" applyBorder="1" applyAlignment="1" applyProtection="1">
      <alignment horizontal="center" vertical="center" wrapText="1"/>
      <protection hidden="1"/>
    </xf>
    <xf numFmtId="0" fontId="1" fillId="33" borderId="50" xfId="0" applyFont="1" applyFill="1" applyBorder="1" applyAlignment="1" applyProtection="1">
      <alignment horizontal="center" vertical="center" wrapText="1"/>
      <protection hidden="1"/>
    </xf>
    <xf numFmtId="0" fontId="1" fillId="33" borderId="52" xfId="0" applyFont="1" applyFill="1" applyBorder="1" applyAlignment="1" applyProtection="1">
      <alignment horizontal="center" vertical="center" wrapText="1"/>
      <protection hidden="1"/>
    </xf>
    <xf numFmtId="0" fontId="1" fillId="33" borderId="51" xfId="0" applyFont="1" applyFill="1" applyBorder="1" applyAlignment="1" applyProtection="1">
      <alignment horizontal="center" vertical="center" wrapText="1"/>
      <protection hidden="1"/>
    </xf>
    <xf numFmtId="9" fontId="1" fillId="0" borderId="29" xfId="0" applyNumberFormat="1" applyFont="1" applyBorder="1" applyAlignment="1" applyProtection="1">
      <alignment horizontal="center" vertical="center" wrapText="1"/>
      <protection locked="0"/>
    </xf>
    <xf numFmtId="0" fontId="18" fillId="0" borderId="50" xfId="0" applyFont="1" applyBorder="1" applyAlignment="1" applyProtection="1">
      <alignment horizontal="center" vertical="center" wrapText="1"/>
      <protection locked="0"/>
    </xf>
    <xf numFmtId="0" fontId="18" fillId="0" borderId="52" xfId="0" applyFont="1" applyBorder="1" applyAlignment="1" applyProtection="1">
      <alignment horizontal="center" vertical="center" wrapText="1"/>
      <protection locked="0"/>
    </xf>
    <xf numFmtId="0" fontId="18" fillId="0" borderId="51" xfId="0" applyFont="1" applyBorder="1" applyAlignment="1" applyProtection="1">
      <alignment horizontal="center" vertical="center" wrapText="1"/>
      <protection locked="0"/>
    </xf>
    <xf numFmtId="0" fontId="29" fillId="25" borderId="30" xfId="0" applyFont="1" applyFill="1" applyBorder="1" applyAlignment="1">
      <alignment horizontal="center" vertical="center"/>
    </xf>
    <xf numFmtId="0" fontId="29" fillId="25" borderId="53" xfId="0" applyFont="1" applyFill="1" applyBorder="1" applyAlignment="1">
      <alignment horizontal="center" vertical="center"/>
    </xf>
    <xf numFmtId="0" fontId="29" fillId="25" borderId="32" xfId="0" applyFont="1" applyFill="1" applyBorder="1" applyAlignment="1">
      <alignment horizontal="center" vertical="center"/>
    </xf>
    <xf numFmtId="0" fontId="28" fillId="13" borderId="30" xfId="0" applyFont="1" applyFill="1" applyBorder="1" applyAlignment="1">
      <alignment horizontal="center" vertical="center" wrapText="1"/>
    </xf>
    <xf numFmtId="0" fontId="28" fillId="13" borderId="53" xfId="0" applyFont="1" applyFill="1" applyBorder="1" applyAlignment="1">
      <alignment horizontal="center" vertical="center" wrapText="1"/>
    </xf>
    <xf numFmtId="0" fontId="28" fillId="13" borderId="32" xfId="0" applyFont="1" applyFill="1" applyBorder="1" applyAlignment="1">
      <alignment horizontal="center" vertical="center" wrapText="1"/>
    </xf>
    <xf numFmtId="0" fontId="27" fillId="10" borderId="29" xfId="0" applyFont="1" applyFill="1" applyBorder="1" applyAlignment="1">
      <alignment horizontal="center" vertical="center" textRotation="90" wrapText="1"/>
    </xf>
    <xf numFmtId="0" fontId="31" fillId="24" borderId="29" xfId="0" applyFont="1" applyFill="1" applyBorder="1" applyAlignment="1">
      <alignment horizontal="center" vertical="center"/>
    </xf>
    <xf numFmtId="0" fontId="26" fillId="15" borderId="29" xfId="0" applyFont="1" applyFill="1" applyBorder="1" applyAlignment="1">
      <alignment horizontal="center" vertical="center"/>
    </xf>
    <xf numFmtId="0" fontId="26" fillId="15" borderId="50" xfId="0" applyFont="1" applyFill="1" applyBorder="1" applyAlignment="1">
      <alignment horizontal="center" vertical="center"/>
    </xf>
    <xf numFmtId="0" fontId="22" fillId="2" borderId="71" xfId="0" applyFont="1" applyFill="1" applyBorder="1" applyAlignment="1">
      <alignment horizontal="center"/>
    </xf>
    <xf numFmtId="0" fontId="22" fillId="2" borderId="0" xfId="0" applyFont="1" applyFill="1" applyAlignment="1">
      <alignment horizontal="center"/>
    </xf>
    <xf numFmtId="0" fontId="22" fillId="2" borderId="2" xfId="0" applyFont="1" applyFill="1" applyBorder="1" applyAlignment="1">
      <alignment horizontal="center"/>
    </xf>
    <xf numFmtId="0" fontId="22" fillId="2" borderId="8" xfId="0" applyFont="1" applyFill="1" applyBorder="1" applyAlignment="1">
      <alignment horizontal="center"/>
    </xf>
    <xf numFmtId="0" fontId="22" fillId="2" borderId="70" xfId="0" applyFont="1" applyFill="1" applyBorder="1" applyAlignment="1">
      <alignment horizontal="center"/>
    </xf>
    <xf numFmtId="0" fontId="22" fillId="2" borderId="72" xfId="0" applyFont="1" applyFill="1" applyBorder="1" applyAlignment="1">
      <alignment horizontal="center"/>
    </xf>
    <xf numFmtId="0" fontId="22" fillId="2" borderId="7" xfId="0" applyFont="1" applyFill="1" applyBorder="1" applyAlignment="1">
      <alignment horizontal="center"/>
    </xf>
    <xf numFmtId="0" fontId="22" fillId="2" borderId="5" xfId="0" applyFont="1" applyFill="1" applyBorder="1" applyAlignment="1">
      <alignment horizontal="center"/>
    </xf>
    <xf numFmtId="0" fontId="22" fillId="2" borderId="6" xfId="0" applyFont="1" applyFill="1" applyBorder="1" applyAlignment="1">
      <alignment horizontal="center"/>
    </xf>
    <xf numFmtId="0" fontId="28" fillId="13" borderId="30" xfId="0" applyFont="1" applyFill="1" applyBorder="1" applyAlignment="1">
      <alignment horizontal="center" vertical="center"/>
    </xf>
    <xf numFmtId="0" fontId="28" fillId="13" borderId="53" xfId="0" applyFont="1" applyFill="1" applyBorder="1" applyAlignment="1">
      <alignment horizontal="center" vertical="center"/>
    </xf>
    <xf numFmtId="0" fontId="28" fillId="13" borderId="32" xfId="0" applyFont="1" applyFill="1" applyBorder="1" applyAlignment="1">
      <alignment horizontal="center" vertical="center"/>
    </xf>
    <xf numFmtId="0" fontId="49" fillId="16" borderId="30" xfId="0" applyFont="1" applyFill="1" applyBorder="1" applyAlignment="1">
      <alignment horizontal="center" vertical="center"/>
    </xf>
    <xf numFmtId="0" fontId="49" fillId="16" borderId="53" xfId="0" applyFont="1" applyFill="1" applyBorder="1" applyAlignment="1">
      <alignment horizontal="center" vertical="center"/>
    </xf>
    <xf numFmtId="0" fontId="49" fillId="16" borderId="32" xfId="0" applyFont="1" applyFill="1" applyBorder="1" applyAlignment="1">
      <alignment horizontal="center" vertical="center"/>
    </xf>
    <xf numFmtId="0" fontId="28" fillId="32" borderId="30" xfId="0" applyFont="1" applyFill="1" applyBorder="1" applyAlignment="1">
      <alignment horizontal="center" vertical="center" wrapText="1"/>
    </xf>
    <xf numFmtId="0" fontId="28" fillId="32" borderId="32" xfId="0" applyFont="1" applyFill="1" applyBorder="1" applyAlignment="1">
      <alignment horizontal="center" vertical="center" wrapText="1"/>
    </xf>
    <xf numFmtId="0" fontId="28" fillId="14" borderId="29" xfId="0" applyFont="1" applyFill="1" applyBorder="1" applyAlignment="1">
      <alignment horizontal="center" vertical="center" wrapText="1"/>
    </xf>
    <xf numFmtId="0" fontId="28" fillId="17" borderId="29" xfId="0" applyFont="1" applyFill="1" applyBorder="1" applyAlignment="1">
      <alignment horizontal="center" vertical="center" textRotation="90" wrapText="1"/>
    </xf>
    <xf numFmtId="49" fontId="28" fillId="11" borderId="30" xfId="0" applyNumberFormat="1" applyFont="1" applyFill="1" applyBorder="1" applyAlignment="1">
      <alignment horizontal="center" vertical="center" wrapText="1"/>
    </xf>
    <xf numFmtId="49" fontId="28" fillId="11" borderId="53" xfId="0" applyNumberFormat="1" applyFont="1" applyFill="1" applyBorder="1" applyAlignment="1">
      <alignment horizontal="center" vertical="center" wrapText="1"/>
    </xf>
    <xf numFmtId="49" fontId="28" fillId="11" borderId="32" xfId="0" applyNumberFormat="1" applyFont="1" applyFill="1" applyBorder="1" applyAlignment="1">
      <alignment horizontal="center" vertical="center" wrapText="1"/>
    </xf>
    <xf numFmtId="0" fontId="28" fillId="11" borderId="30" xfId="0" applyFont="1" applyFill="1" applyBorder="1" applyAlignment="1">
      <alignment horizontal="center" vertical="center" wrapText="1"/>
    </xf>
    <xf numFmtId="0" fontId="28" fillId="11" borderId="32" xfId="0" applyFont="1" applyFill="1" applyBorder="1" applyAlignment="1">
      <alignment horizontal="center" vertical="center" wrapText="1"/>
    </xf>
    <xf numFmtId="0" fontId="28" fillId="11" borderId="30" xfId="0" applyFont="1" applyFill="1" applyBorder="1" applyAlignment="1">
      <alignment horizontal="center" vertical="center"/>
    </xf>
    <xf numFmtId="0" fontId="28" fillId="11" borderId="53" xfId="0" applyFont="1" applyFill="1" applyBorder="1" applyAlignment="1">
      <alignment horizontal="center" vertical="center"/>
    </xf>
    <xf numFmtId="0" fontId="28" fillId="11" borderId="32" xfId="0" applyFont="1" applyFill="1" applyBorder="1" applyAlignment="1">
      <alignment horizontal="center" vertical="center"/>
    </xf>
    <xf numFmtId="0" fontId="27" fillId="10" borderId="29" xfId="0" applyFont="1" applyFill="1" applyBorder="1" applyAlignment="1">
      <alignment horizontal="center" vertical="center" textRotation="90"/>
    </xf>
    <xf numFmtId="0" fontId="28" fillId="10" borderId="29" xfId="0" applyFont="1" applyFill="1" applyBorder="1" applyAlignment="1">
      <alignment horizontal="center" vertical="center" wrapText="1"/>
    </xf>
    <xf numFmtId="0" fontId="53" fillId="2" borderId="8" xfId="0" applyFont="1" applyFill="1" applyBorder="1" applyAlignment="1">
      <alignment horizontal="left" vertical="center" wrapText="1"/>
    </xf>
    <xf numFmtId="0" fontId="53" fillId="2" borderId="70" xfId="0" applyFont="1" applyFill="1" applyBorder="1" applyAlignment="1">
      <alignment horizontal="left" vertical="center" wrapText="1"/>
    </xf>
    <xf numFmtId="0" fontId="53" fillId="2" borderId="7" xfId="0" applyFont="1" applyFill="1" applyBorder="1" applyAlignment="1">
      <alignment horizontal="left" vertical="center" wrapText="1"/>
    </xf>
    <xf numFmtId="0" fontId="53" fillId="2" borderId="6" xfId="0" applyFont="1" applyFill="1" applyBorder="1" applyAlignment="1">
      <alignment horizontal="left" vertical="center" wrapText="1"/>
    </xf>
    <xf numFmtId="0" fontId="70" fillId="0" borderId="2" xfId="0" applyFont="1" applyBorder="1" applyAlignment="1">
      <alignment horizontal="center" vertical="center" wrapText="1"/>
    </xf>
    <xf numFmtId="0" fontId="70" fillId="0" borderId="8" xfId="0" applyFont="1" applyBorder="1" applyAlignment="1">
      <alignment horizontal="center" vertical="center" wrapText="1"/>
    </xf>
    <xf numFmtId="0" fontId="70" fillId="0" borderId="70" xfId="0" applyFont="1" applyBorder="1" applyAlignment="1">
      <alignment horizontal="center" vertical="center" wrapText="1"/>
    </xf>
    <xf numFmtId="0" fontId="70" fillId="0" borderId="0" xfId="0" applyFont="1" applyAlignment="1">
      <alignment horizontal="center" vertical="center" wrapText="1"/>
    </xf>
    <xf numFmtId="0" fontId="70" fillId="0" borderId="71" xfId="0" applyFont="1" applyBorder="1" applyAlignment="1">
      <alignment horizontal="center" vertical="center" wrapText="1"/>
    </xf>
    <xf numFmtId="0" fontId="70" fillId="0" borderId="5" xfId="0" applyFont="1" applyBorder="1" applyAlignment="1">
      <alignment horizontal="center" vertical="center" wrapText="1"/>
    </xf>
    <xf numFmtId="0" fontId="70" fillId="0" borderId="7" xfId="0" applyFont="1" applyBorder="1" applyAlignment="1">
      <alignment horizontal="center" vertical="center" wrapText="1"/>
    </xf>
    <xf numFmtId="0" fontId="70" fillId="0" borderId="6" xfId="0" applyFont="1" applyBorder="1" applyAlignment="1">
      <alignment horizontal="center" vertical="center" wrapText="1"/>
    </xf>
    <xf numFmtId="0" fontId="70" fillId="0" borderId="72" xfId="0" applyFont="1" applyBorder="1" applyAlignment="1">
      <alignment horizontal="center" vertical="center" wrapText="1"/>
    </xf>
    <xf numFmtId="0" fontId="77" fillId="38" borderId="0" xfId="0" applyFont="1" applyFill="1" applyAlignment="1">
      <alignment horizontal="center" vertical="center" wrapText="1"/>
    </xf>
    <xf numFmtId="0" fontId="77" fillId="38" borderId="0" xfId="0" applyFont="1" applyFill="1" applyAlignment="1">
      <alignment horizontal="center" wrapText="1"/>
    </xf>
    <xf numFmtId="0" fontId="28" fillId="17" borderId="29" xfId="0" applyFont="1" applyFill="1" applyBorder="1" applyAlignment="1">
      <alignment horizontal="center" vertical="center" wrapText="1"/>
    </xf>
    <xf numFmtId="0" fontId="1" fillId="33" borderId="50" xfId="0" applyFont="1" applyFill="1" applyBorder="1" applyAlignment="1" applyProtection="1">
      <alignment horizontal="center" vertical="center" textRotation="90"/>
      <protection hidden="1"/>
    </xf>
    <xf numFmtId="0" fontId="1" fillId="33" borderId="52" xfId="0" applyFont="1" applyFill="1" applyBorder="1" applyAlignment="1" applyProtection="1">
      <alignment horizontal="center" vertical="center" textRotation="90"/>
      <protection hidden="1"/>
    </xf>
    <xf numFmtId="0" fontId="1" fillId="33" borderId="51" xfId="0" applyFont="1" applyFill="1" applyBorder="1" applyAlignment="1" applyProtection="1">
      <alignment horizontal="center" vertical="center" textRotation="90"/>
      <protection hidden="1"/>
    </xf>
    <xf numFmtId="9" fontId="1" fillId="33" borderId="50" xfId="0" applyNumberFormat="1" applyFont="1" applyFill="1" applyBorder="1" applyAlignment="1" applyProtection="1">
      <alignment horizontal="center" vertical="center" textRotation="90"/>
      <protection hidden="1"/>
    </xf>
    <xf numFmtId="9" fontId="1" fillId="33" borderId="52" xfId="0" applyNumberFormat="1" applyFont="1" applyFill="1" applyBorder="1" applyAlignment="1" applyProtection="1">
      <alignment horizontal="center" vertical="center" textRotation="90"/>
      <protection hidden="1"/>
    </xf>
    <xf numFmtId="9" fontId="1" fillId="33" borderId="51" xfId="0" applyNumberFormat="1" applyFont="1" applyFill="1" applyBorder="1" applyAlignment="1" applyProtection="1">
      <alignment horizontal="center" vertical="center" textRotation="90"/>
      <protection hidden="1"/>
    </xf>
    <xf numFmtId="0" fontId="28" fillId="17" borderId="30" xfId="0" applyFont="1" applyFill="1" applyBorder="1" applyAlignment="1">
      <alignment horizontal="center" vertical="center" wrapText="1"/>
    </xf>
    <xf numFmtId="0" fontId="28" fillId="17" borderId="53" xfId="0" applyFont="1" applyFill="1" applyBorder="1" applyAlignment="1">
      <alignment horizontal="center" vertical="center" wrapText="1"/>
    </xf>
    <xf numFmtId="0" fontId="28" fillId="17" borderId="32" xfId="0" applyFont="1" applyFill="1" applyBorder="1" applyAlignment="1">
      <alignment horizontal="center" vertical="center" wrapText="1"/>
    </xf>
    <xf numFmtId="0" fontId="30" fillId="17" borderId="50" xfId="0" applyFont="1" applyFill="1" applyBorder="1" applyAlignment="1">
      <alignment horizontal="center" vertical="center" textRotation="90" wrapText="1"/>
    </xf>
    <xf numFmtId="0" fontId="30" fillId="17" borderId="51" xfId="0" applyFont="1" applyFill="1" applyBorder="1" applyAlignment="1">
      <alignment horizontal="center" vertical="center" textRotation="90" wrapText="1"/>
    </xf>
    <xf numFmtId="0" fontId="28" fillId="19" borderId="29" xfId="0" applyFont="1" applyFill="1" applyBorder="1" applyAlignment="1">
      <alignment horizontal="center" vertical="center" wrapText="1"/>
    </xf>
    <xf numFmtId="0" fontId="28" fillId="19" borderId="50" xfId="0" applyFont="1" applyFill="1" applyBorder="1" applyAlignment="1">
      <alignment horizontal="center" vertical="center" textRotation="90" wrapText="1"/>
    </xf>
    <xf numFmtId="0" fontId="28" fillId="19" borderId="51" xfId="0" applyFont="1" applyFill="1" applyBorder="1" applyAlignment="1">
      <alignment horizontal="center" vertical="center" textRotation="90" wrapText="1"/>
    </xf>
    <xf numFmtId="0" fontId="4" fillId="0" borderId="29" xfId="0" applyFont="1" applyBorder="1" applyAlignment="1" applyProtection="1">
      <alignment horizontal="center" vertical="center" textRotation="90"/>
      <protection hidden="1"/>
    </xf>
    <xf numFmtId="0" fontId="1" fillId="0" borderId="29" xfId="0" applyFont="1" applyBorder="1" applyAlignment="1" applyProtection="1">
      <alignment horizontal="center" vertical="center" textRotation="90"/>
      <protection locked="0"/>
    </xf>
    <xf numFmtId="0" fontId="28" fillId="17" borderId="51" xfId="0" applyFont="1" applyFill="1" applyBorder="1" applyAlignment="1">
      <alignment horizontal="center" vertical="center" textRotation="90" wrapText="1"/>
    </xf>
    <xf numFmtId="0" fontId="28" fillId="19" borderId="29" xfId="0" applyFont="1" applyFill="1" applyBorder="1" applyAlignment="1">
      <alignment horizontal="center" vertical="center" textRotation="90" wrapText="1"/>
    </xf>
    <xf numFmtId="0" fontId="26" fillId="12" borderId="30" xfId="0" applyFont="1" applyFill="1" applyBorder="1" applyAlignment="1">
      <alignment horizontal="center" vertical="center"/>
    </xf>
    <xf numFmtId="0" fontId="26" fillId="12" borderId="53" xfId="0" applyFont="1" applyFill="1" applyBorder="1" applyAlignment="1">
      <alignment horizontal="center" vertical="center"/>
    </xf>
    <xf numFmtId="0" fontId="26" fillId="12" borderId="32" xfId="0" applyFont="1" applyFill="1" applyBorder="1" applyAlignment="1">
      <alignment horizontal="center" vertical="center"/>
    </xf>
    <xf numFmtId="0" fontId="26" fillId="21" borderId="57" xfId="0" applyFont="1" applyFill="1" applyBorder="1" applyAlignment="1">
      <alignment horizontal="center" vertical="center"/>
    </xf>
    <xf numFmtId="0" fontId="26" fillId="21" borderId="58" xfId="0" applyFont="1" applyFill="1" applyBorder="1" applyAlignment="1">
      <alignment horizontal="center" vertical="center"/>
    </xf>
    <xf numFmtId="0" fontId="26" fillId="21" borderId="59" xfId="0" applyFont="1" applyFill="1" applyBorder="1" applyAlignment="1">
      <alignment horizontal="center" vertical="center"/>
    </xf>
    <xf numFmtId="0" fontId="49" fillId="22" borderId="30" xfId="0" applyFont="1" applyFill="1" applyBorder="1" applyAlignment="1">
      <alignment horizontal="center" vertical="center"/>
    </xf>
    <xf numFmtId="0" fontId="49" fillId="22" borderId="53" xfId="0" applyFont="1" applyFill="1" applyBorder="1" applyAlignment="1">
      <alignment horizontal="center" vertical="center"/>
    </xf>
    <xf numFmtId="0" fontId="49" fillId="22" borderId="32" xfId="0" applyFont="1" applyFill="1" applyBorder="1" applyAlignment="1">
      <alignment horizontal="center" vertical="center"/>
    </xf>
    <xf numFmtId="0" fontId="49" fillId="22" borderId="30" xfId="0" applyFont="1" applyFill="1" applyBorder="1" applyAlignment="1">
      <alignment horizontal="center" vertical="center" wrapText="1"/>
    </xf>
    <xf numFmtId="0" fontId="49" fillId="22" borderId="53" xfId="0" applyFont="1" applyFill="1" applyBorder="1" applyAlignment="1">
      <alignment horizontal="center" vertical="center" wrapText="1"/>
    </xf>
    <xf numFmtId="0" fontId="49" fillId="22" borderId="32" xfId="0" applyFont="1" applyFill="1" applyBorder="1" applyAlignment="1">
      <alignment horizontal="center" vertical="center" wrapText="1"/>
    </xf>
    <xf numFmtId="0" fontId="28" fillId="23" borderId="29" xfId="0" applyFont="1" applyFill="1" applyBorder="1" applyAlignment="1">
      <alignment horizontal="center" vertical="center" wrapText="1"/>
    </xf>
    <xf numFmtId="0" fontId="28" fillId="23" borderId="29" xfId="0" applyFont="1" applyFill="1" applyBorder="1" applyAlignment="1">
      <alignment horizontal="center" vertical="center" textRotation="90" wrapText="1"/>
    </xf>
    <xf numFmtId="0" fontId="28" fillId="23" borderId="50" xfId="0" applyFont="1" applyFill="1" applyBorder="1" applyAlignment="1">
      <alignment horizontal="center" vertical="center" textRotation="90" wrapText="1"/>
    </xf>
    <xf numFmtId="0" fontId="28" fillId="23" borderId="51" xfId="0" applyFont="1" applyFill="1" applyBorder="1" applyAlignment="1">
      <alignment horizontal="center" vertical="center" textRotation="90" wrapText="1"/>
    </xf>
    <xf numFmtId="0" fontId="26" fillId="20" borderId="29" xfId="0" applyFont="1" applyFill="1" applyBorder="1" applyAlignment="1">
      <alignment horizontal="center" vertical="center" wrapText="1"/>
    </xf>
    <xf numFmtId="0" fontId="49" fillId="22" borderId="29" xfId="0" applyFont="1" applyFill="1" applyBorder="1" applyAlignment="1">
      <alignment horizontal="center" vertical="center" wrapText="1"/>
    </xf>
    <xf numFmtId="0" fontId="28" fillId="18" borderId="29" xfId="0" applyFont="1" applyFill="1" applyBorder="1" applyAlignment="1">
      <alignment horizontal="center" vertical="center"/>
    </xf>
    <xf numFmtId="0" fontId="27" fillId="10" borderId="30" xfId="0" applyFont="1" applyFill="1" applyBorder="1" applyAlignment="1">
      <alignment horizontal="center" vertical="center" textRotation="90"/>
    </xf>
    <xf numFmtId="0" fontId="1" fillId="0" borderId="30" xfId="0" applyFont="1" applyBorder="1" applyAlignment="1">
      <alignment horizontal="center" vertical="center"/>
    </xf>
    <xf numFmtId="0" fontId="28" fillId="10" borderId="29" xfId="0" applyFont="1" applyFill="1" applyBorder="1" applyAlignment="1">
      <alignment horizontal="center" vertical="center" textRotation="90" wrapText="1"/>
    </xf>
    <xf numFmtId="0" fontId="4" fillId="33" borderId="29" xfId="0" applyFont="1" applyFill="1" applyBorder="1" applyAlignment="1" applyProtection="1">
      <alignment horizontal="center" vertical="center" wrapText="1"/>
      <protection hidden="1"/>
    </xf>
    <xf numFmtId="0" fontId="28" fillId="14" borderId="29" xfId="0" applyFont="1" applyFill="1" applyBorder="1" applyAlignment="1">
      <alignment horizontal="center" vertical="center"/>
    </xf>
    <xf numFmtId="0" fontId="4" fillId="0" borderId="29" xfId="0" applyFont="1" applyBorder="1" applyAlignment="1" applyProtection="1">
      <alignment horizontal="center" vertical="center" textRotation="90" wrapText="1"/>
      <protection hidden="1"/>
    </xf>
    <xf numFmtId="9" fontId="1" fillId="0" borderId="50" xfId="0" applyNumberFormat="1" applyFont="1" applyBorder="1" applyAlignment="1" applyProtection="1">
      <alignment horizontal="center" vertical="center" textRotation="90"/>
      <protection locked="0"/>
    </xf>
    <xf numFmtId="9" fontId="1" fillId="0" borderId="52" xfId="0" applyNumberFormat="1" applyFont="1" applyBorder="1" applyAlignment="1" applyProtection="1">
      <alignment horizontal="center" vertical="center" textRotation="90"/>
      <protection locked="0"/>
    </xf>
    <xf numFmtId="9" fontId="1" fillId="0" borderId="51" xfId="0" applyNumberFormat="1" applyFont="1" applyBorder="1" applyAlignment="1" applyProtection="1">
      <alignment horizontal="center" vertical="center" textRotation="90"/>
      <protection locked="0"/>
    </xf>
    <xf numFmtId="1" fontId="1" fillId="33" borderId="50" xfId="1" applyNumberFormat="1" applyFont="1" applyFill="1" applyBorder="1" applyAlignment="1" applyProtection="1">
      <alignment horizontal="center" vertical="center"/>
      <protection hidden="1"/>
    </xf>
    <xf numFmtId="1" fontId="1" fillId="33" borderId="52" xfId="1" applyNumberFormat="1" applyFont="1" applyFill="1" applyBorder="1" applyAlignment="1" applyProtection="1">
      <alignment horizontal="center" vertical="center"/>
      <protection hidden="1"/>
    </xf>
    <xf numFmtId="1" fontId="1" fillId="33" borderId="51" xfId="1" applyNumberFormat="1" applyFont="1" applyFill="1" applyBorder="1" applyAlignment="1" applyProtection="1">
      <alignment horizontal="center" vertical="center"/>
      <protection hidden="1"/>
    </xf>
    <xf numFmtId="0" fontId="2" fillId="33" borderId="29" xfId="0" applyFont="1" applyFill="1" applyBorder="1" applyAlignment="1" applyProtection="1">
      <alignment horizontal="left" vertical="center" wrapText="1"/>
      <protection hidden="1"/>
    </xf>
    <xf numFmtId="0" fontId="18" fillId="0" borderId="29" xfId="0" applyFont="1" applyBorder="1" applyAlignment="1" applyProtection="1">
      <alignment horizontal="center" vertical="center" wrapText="1"/>
      <protection locked="0"/>
    </xf>
    <xf numFmtId="0" fontId="49" fillId="16" borderId="29" xfId="0" applyFont="1" applyFill="1" applyBorder="1" applyAlignment="1">
      <alignment horizontal="center" vertical="center"/>
    </xf>
    <xf numFmtId="0" fontId="1" fillId="2" borderId="50" xfId="0" applyFont="1" applyFill="1" applyBorder="1" applyAlignment="1" applyProtection="1">
      <alignment horizontal="center" vertical="center"/>
      <protection locked="0"/>
    </xf>
    <xf numFmtId="0" fontId="1" fillId="2" borderId="52" xfId="0" applyFont="1" applyFill="1" applyBorder="1" applyAlignment="1" applyProtection="1">
      <alignment horizontal="center" vertical="center"/>
      <protection locked="0"/>
    </xf>
    <xf numFmtId="0" fontId="1" fillId="2" borderId="51" xfId="0" applyFont="1" applyFill="1" applyBorder="1" applyAlignment="1" applyProtection="1">
      <alignment horizontal="center" vertical="center"/>
      <protection locked="0"/>
    </xf>
    <xf numFmtId="0" fontId="28" fillId="19" borderId="50" xfId="0" applyFont="1" applyFill="1" applyBorder="1" applyAlignment="1">
      <alignment horizontal="center" vertical="center" wrapText="1"/>
    </xf>
    <xf numFmtId="0" fontId="28" fillId="19" borderId="51" xfId="0" applyFont="1" applyFill="1" applyBorder="1" applyAlignment="1">
      <alignment horizontal="center" vertical="center" wrapText="1"/>
    </xf>
    <xf numFmtId="14" fontId="37" fillId="0" borderId="50" xfId="0" applyNumberFormat="1" applyFont="1" applyBorder="1" applyAlignment="1" applyProtection="1">
      <alignment horizontal="left" vertical="center" wrapText="1"/>
      <protection locked="0"/>
    </xf>
    <xf numFmtId="14" fontId="37" fillId="0" borderId="52" xfId="0" applyNumberFormat="1" applyFont="1" applyBorder="1" applyAlignment="1" applyProtection="1">
      <alignment horizontal="left" vertical="center" wrapText="1"/>
      <protection locked="0"/>
    </xf>
    <xf numFmtId="14" fontId="37" fillId="0" borderId="51" xfId="0" applyNumberFormat="1" applyFont="1" applyBorder="1" applyAlignment="1" applyProtection="1">
      <alignment horizontal="left" vertical="center" wrapText="1"/>
      <protection locked="0"/>
    </xf>
    <xf numFmtId="0" fontId="1" fillId="0" borderId="50" xfId="0" applyFont="1" applyBorder="1" applyAlignment="1" applyProtection="1">
      <alignment horizontal="center" vertical="center" textRotation="90" wrapText="1"/>
      <protection locked="0"/>
    </xf>
    <xf numFmtId="0" fontId="1" fillId="0" borderId="52" xfId="0" applyFont="1" applyBorder="1" applyAlignment="1" applyProtection="1">
      <alignment horizontal="center" vertical="center" textRotation="90" wrapText="1"/>
      <protection locked="0"/>
    </xf>
    <xf numFmtId="0" fontId="1" fillId="0" borderId="51" xfId="0" applyFont="1" applyBorder="1" applyAlignment="1" applyProtection="1">
      <alignment horizontal="center" vertical="center" textRotation="90" wrapText="1"/>
      <protection locked="0"/>
    </xf>
    <xf numFmtId="0" fontId="4" fillId="0" borderId="50" xfId="0" applyFont="1" applyBorder="1" applyAlignment="1" applyProtection="1">
      <alignment horizontal="center" vertical="center"/>
      <protection locked="0"/>
    </xf>
    <xf numFmtId="0" fontId="4" fillId="0" borderId="52" xfId="0" applyFont="1" applyBorder="1" applyAlignment="1" applyProtection="1">
      <alignment horizontal="center" vertical="center"/>
      <protection locked="0"/>
    </xf>
    <xf numFmtId="0" fontId="4" fillId="0" borderId="51" xfId="0" applyFont="1" applyBorder="1" applyAlignment="1" applyProtection="1">
      <alignment horizontal="center" vertical="center"/>
      <protection locked="0"/>
    </xf>
    <xf numFmtId="9" fontId="1" fillId="0" borderId="29" xfId="0" applyNumberFormat="1" applyFont="1" applyBorder="1" applyAlignment="1" applyProtection="1">
      <alignment horizontal="center" vertical="center" textRotation="90"/>
      <protection locked="0"/>
    </xf>
    <xf numFmtId="0" fontId="1" fillId="33" borderId="29" xfId="0" applyFont="1" applyFill="1" applyBorder="1" applyAlignment="1" applyProtection="1">
      <alignment horizontal="center" vertical="center" textRotation="90"/>
      <protection hidden="1"/>
    </xf>
    <xf numFmtId="0" fontId="1" fillId="2" borderId="50" xfId="0" applyFont="1" applyFill="1" applyBorder="1" applyAlignment="1" applyProtection="1">
      <alignment horizontal="center" vertical="center" wrapText="1"/>
      <protection locked="0"/>
    </xf>
    <xf numFmtId="0" fontId="1" fillId="2" borderId="52" xfId="0" applyFont="1" applyFill="1" applyBorder="1" applyAlignment="1" applyProtection="1">
      <alignment horizontal="center" vertical="center" wrapText="1"/>
      <protection locked="0"/>
    </xf>
    <xf numFmtId="0" fontId="1" fillId="2" borderId="51" xfId="0" applyFont="1" applyFill="1" applyBorder="1" applyAlignment="1" applyProtection="1">
      <alignment horizontal="center" vertical="center" wrapText="1"/>
      <protection locked="0"/>
    </xf>
    <xf numFmtId="14" fontId="1" fillId="0" borderId="50" xfId="0" applyNumberFormat="1" applyFont="1" applyBorder="1" applyAlignment="1" applyProtection="1">
      <alignment horizontal="center" vertical="top" wrapText="1"/>
      <protection locked="0"/>
    </xf>
    <xf numFmtId="14" fontId="1" fillId="0" borderId="52" xfId="0" applyNumberFormat="1" applyFont="1" applyBorder="1" applyAlignment="1" applyProtection="1">
      <alignment horizontal="center" vertical="top" wrapText="1"/>
      <protection locked="0"/>
    </xf>
    <xf numFmtId="14" fontId="1" fillId="0" borderId="51" xfId="0" applyNumberFormat="1" applyFont="1" applyBorder="1" applyAlignment="1" applyProtection="1">
      <alignment horizontal="center" vertical="top" wrapText="1"/>
      <protection locked="0"/>
    </xf>
    <xf numFmtId="0" fontId="1" fillId="2" borderId="29" xfId="0" applyFont="1" applyFill="1" applyBorder="1" applyAlignment="1" applyProtection="1">
      <alignment horizontal="center" vertical="center" wrapText="1"/>
      <protection locked="0"/>
    </xf>
    <xf numFmtId="0" fontId="0" fillId="2" borderId="17" xfId="0" applyFill="1" applyBorder="1" applyAlignment="1">
      <alignment horizontal="left" vertical="center" wrapText="1"/>
    </xf>
    <xf numFmtId="49" fontId="39" fillId="2" borderId="0" xfId="0" applyNumberFormat="1" applyFont="1" applyFill="1" applyAlignment="1">
      <alignment horizontal="center" vertical="center"/>
    </xf>
    <xf numFmtId="0" fontId="0" fillId="2" borderId="17" xfId="0" applyFill="1" applyBorder="1" applyAlignment="1">
      <alignment horizontal="left" vertical="center"/>
    </xf>
    <xf numFmtId="0" fontId="0" fillId="2" borderId="36" xfId="0" applyFill="1" applyBorder="1" applyAlignment="1">
      <alignment horizontal="left" vertical="center" wrapText="1"/>
    </xf>
    <xf numFmtId="0" fontId="0" fillId="2" borderId="18" xfId="0" applyFill="1" applyBorder="1" applyAlignment="1">
      <alignment horizontal="left" vertical="center" wrapText="1"/>
    </xf>
    <xf numFmtId="0" fontId="0" fillId="2" borderId="36" xfId="0" applyFill="1" applyBorder="1" applyAlignment="1">
      <alignment horizontal="left" vertical="center"/>
    </xf>
    <xf numFmtId="0" fontId="0" fillId="2" borderId="18" xfId="0" applyFill="1" applyBorder="1" applyAlignment="1">
      <alignment horizontal="left" vertical="center"/>
    </xf>
    <xf numFmtId="0" fontId="0" fillId="2" borderId="36" xfId="0" applyFill="1" applyBorder="1" applyAlignment="1">
      <alignment vertical="center"/>
    </xf>
    <xf numFmtId="0" fontId="0" fillId="2" borderId="18" xfId="0" applyFill="1" applyBorder="1" applyAlignment="1">
      <alignment vertical="center"/>
    </xf>
    <xf numFmtId="0" fontId="32" fillId="33" borderId="0" xfId="0" applyFont="1" applyFill="1" applyAlignment="1">
      <alignment horizontal="left" vertical="center" wrapText="1"/>
    </xf>
    <xf numFmtId="0" fontId="0" fillId="2" borderId="37" xfId="0" applyFill="1" applyBorder="1" applyAlignment="1">
      <alignment horizontal="left" vertical="center"/>
    </xf>
    <xf numFmtId="0" fontId="24" fillId="2" borderId="0" xfId="0" applyFont="1" applyFill="1" applyAlignment="1">
      <alignment horizontal="center"/>
    </xf>
    <xf numFmtId="0" fontId="15" fillId="2" borderId="35" xfId="2" applyFill="1" applyBorder="1" applyAlignment="1">
      <alignment horizontal="center" vertical="center" wrapText="1"/>
    </xf>
    <xf numFmtId="0" fontId="0" fillId="0" borderId="41" xfId="0" applyBorder="1" applyAlignment="1">
      <alignment horizontal="center" vertical="center" wrapText="1"/>
    </xf>
    <xf numFmtId="0" fontId="0" fillId="0" borderId="24" xfId="0" applyBorder="1" applyAlignment="1">
      <alignment horizontal="center" vertical="center" wrapText="1"/>
    </xf>
    <xf numFmtId="0" fontId="32" fillId="33" borderId="0" xfId="0" applyFont="1" applyFill="1" applyAlignment="1">
      <alignment horizontal="left" vertical="center"/>
    </xf>
    <xf numFmtId="0" fontId="13" fillId="0" borderId="35" xfId="0" applyFont="1" applyBorder="1" applyAlignment="1">
      <alignment horizontal="center" vertical="center" wrapText="1"/>
    </xf>
    <xf numFmtId="0" fontId="13" fillId="0" borderId="42" xfId="0" applyFont="1" applyBorder="1" applyAlignment="1">
      <alignment horizontal="center" vertical="center" wrapText="1"/>
    </xf>
    <xf numFmtId="0" fontId="24" fillId="2" borderId="0" xfId="0" applyFont="1" applyFill="1" applyAlignment="1">
      <alignment horizontal="center" vertical="center"/>
    </xf>
    <xf numFmtId="0" fontId="25" fillId="6" borderId="43" xfId="0" applyFont="1" applyFill="1" applyBorder="1" applyAlignment="1">
      <alignment horizontal="center" vertical="center" wrapText="1"/>
    </xf>
    <xf numFmtId="0" fontId="25" fillId="6" borderId="24" xfId="0" applyFont="1" applyFill="1" applyBorder="1" applyAlignment="1">
      <alignment horizontal="center" vertical="center" wrapText="1"/>
    </xf>
    <xf numFmtId="0" fontId="25" fillId="6" borderId="44"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4" fillId="3" borderId="44" xfId="0" applyFont="1" applyFill="1" applyBorder="1" applyAlignment="1">
      <alignment horizontal="center" vertical="center" wrapText="1"/>
    </xf>
    <xf numFmtId="0" fontId="14" fillId="3" borderId="18" xfId="0" applyFont="1" applyFill="1" applyBorder="1" applyAlignment="1">
      <alignment horizontal="center" vertical="center" wrapText="1"/>
    </xf>
    <xf numFmtId="0" fontId="14" fillId="7" borderId="44" xfId="0" applyFont="1" applyFill="1" applyBorder="1" applyAlignment="1">
      <alignment horizontal="center" vertical="center" wrapText="1"/>
    </xf>
    <xf numFmtId="0" fontId="14" fillId="7" borderId="18" xfId="0" applyFont="1" applyFill="1" applyBorder="1" applyAlignment="1">
      <alignment horizontal="center" vertical="center" wrapText="1"/>
    </xf>
    <xf numFmtId="0" fontId="14" fillId="4" borderId="44" xfId="0" applyFont="1" applyFill="1" applyBorder="1" applyAlignment="1">
      <alignment horizontal="center" vertical="center" wrapText="1"/>
    </xf>
    <xf numFmtId="0" fontId="14" fillId="4" borderId="18" xfId="0" applyFont="1" applyFill="1" applyBorder="1" applyAlignment="1">
      <alignment horizontal="center" vertical="center" wrapText="1"/>
    </xf>
    <xf numFmtId="0" fontId="14" fillId="8" borderId="44" xfId="0" applyFont="1" applyFill="1" applyBorder="1" applyAlignment="1">
      <alignment horizontal="center" vertical="center" wrapText="1"/>
    </xf>
    <xf numFmtId="0" fontId="14" fillId="8" borderId="18" xfId="0" applyFont="1" applyFill="1" applyBorder="1" applyAlignment="1">
      <alignment horizontal="center" vertical="center" wrapText="1"/>
    </xf>
    <xf numFmtId="0" fontId="14" fillId="9" borderId="45" xfId="0" applyFont="1" applyFill="1" applyBorder="1" applyAlignment="1">
      <alignment horizontal="center" vertical="center" wrapText="1"/>
    </xf>
    <xf numFmtId="0" fontId="14" fillId="9" borderId="25" xfId="0" applyFont="1" applyFill="1" applyBorder="1" applyAlignment="1">
      <alignment horizontal="center" vertical="center" wrapText="1"/>
    </xf>
    <xf numFmtId="0" fontId="45" fillId="6" borderId="31" xfId="0" applyFont="1" applyFill="1" applyBorder="1" applyAlignment="1" applyProtection="1">
      <alignment horizontal="center"/>
      <protection hidden="1"/>
    </xf>
    <xf numFmtId="0" fontId="32" fillId="33" borderId="0" xfId="0" applyFont="1" applyFill="1" applyAlignment="1" applyProtection="1">
      <alignment horizontal="left" vertical="center" wrapText="1"/>
      <protection hidden="1"/>
    </xf>
    <xf numFmtId="0" fontId="41" fillId="6" borderId="0" xfId="0" applyFont="1" applyFill="1" applyAlignment="1">
      <alignment horizontal="center" vertical="center"/>
    </xf>
    <xf numFmtId="0" fontId="55" fillId="30" borderId="36" xfId="0" applyFont="1" applyFill="1" applyBorder="1" applyAlignment="1">
      <alignment horizontal="center" vertical="center" wrapText="1"/>
    </xf>
    <xf numFmtId="0" fontId="55" fillId="30" borderId="37" xfId="0" applyFont="1" applyFill="1" applyBorder="1" applyAlignment="1">
      <alignment horizontal="center" vertical="center" wrapText="1"/>
    </xf>
    <xf numFmtId="0" fontId="55" fillId="30" borderId="18" xfId="0" applyFont="1" applyFill="1" applyBorder="1" applyAlignment="1">
      <alignment horizontal="center" vertical="center" wrapText="1"/>
    </xf>
    <xf numFmtId="0" fontId="55" fillId="34" borderId="17" xfId="0" applyFont="1" applyFill="1" applyBorder="1" applyAlignment="1">
      <alignment horizontal="center" vertical="center" wrapText="1"/>
    </xf>
    <xf numFmtId="0" fontId="56" fillId="31" borderId="17" xfId="0" applyFont="1" applyFill="1" applyBorder="1" applyAlignment="1">
      <alignment vertical="center" wrapText="1"/>
    </xf>
    <xf numFmtId="0" fontId="55" fillId="30" borderId="17" xfId="0" applyFont="1" applyFill="1" applyBorder="1" applyAlignment="1">
      <alignment horizontal="center" vertical="center" wrapText="1"/>
    </xf>
    <xf numFmtId="0" fontId="59" fillId="6" borderId="0" xfId="0" applyFont="1" applyFill="1" applyAlignment="1">
      <alignment horizontal="center" vertical="center"/>
    </xf>
    <xf numFmtId="0" fontId="37" fillId="2" borderId="56" xfId="0" applyFont="1" applyFill="1" applyBorder="1" applyAlignment="1">
      <alignment horizontal="center" vertical="center" wrapText="1"/>
    </xf>
    <xf numFmtId="0" fontId="37" fillId="2" borderId="0" xfId="0" applyFont="1" applyFill="1" applyAlignment="1">
      <alignment horizontal="center" vertical="center" wrapText="1"/>
    </xf>
    <xf numFmtId="0" fontId="22" fillId="0" borderId="33" xfId="0" applyFont="1" applyBorder="1" applyAlignment="1">
      <alignment horizontal="left" vertical="center" wrapText="1"/>
    </xf>
    <xf numFmtId="0" fontId="22" fillId="0" borderId="34" xfId="0" applyFont="1" applyBorder="1" applyAlignment="1">
      <alignment horizontal="left" vertical="center" wrapText="1"/>
    </xf>
    <xf numFmtId="0" fontId="49" fillId="6" borderId="33" xfId="0" applyFont="1" applyFill="1" applyBorder="1" applyAlignment="1">
      <alignment horizontal="center" vertical="center"/>
    </xf>
    <xf numFmtId="0" fontId="49" fillId="6" borderId="55" xfId="0" applyFont="1" applyFill="1" applyBorder="1" applyAlignment="1">
      <alignment horizontal="center" vertical="center"/>
    </xf>
    <xf numFmtId="0" fontId="49" fillId="6" borderId="34" xfId="0" applyFont="1" applyFill="1" applyBorder="1" applyAlignment="1">
      <alignment horizontal="center" vertical="center"/>
    </xf>
    <xf numFmtId="0" fontId="41" fillId="28" borderId="20" xfId="0" applyFont="1" applyFill="1" applyBorder="1" applyAlignment="1" applyProtection="1">
      <alignment horizontal="center" vertical="center" wrapText="1"/>
      <protection hidden="1"/>
    </xf>
    <xf numFmtId="0" fontId="41" fillId="27" borderId="19" xfId="0" applyFont="1" applyFill="1" applyBorder="1" applyAlignment="1" applyProtection="1">
      <alignment horizontal="center" vertical="center" wrapText="1"/>
      <protection hidden="1"/>
    </xf>
    <xf numFmtId="0" fontId="41" fillId="27" borderId="20" xfId="0" applyFont="1" applyFill="1" applyBorder="1" applyAlignment="1" applyProtection="1">
      <alignment horizontal="center" vertical="center" wrapText="1"/>
      <protection hidden="1"/>
    </xf>
    <xf numFmtId="0" fontId="41" fillId="29" borderId="26" xfId="0" applyFont="1" applyFill="1" applyBorder="1" applyAlignment="1" applyProtection="1">
      <alignment horizontal="center" vertical="center" wrapText="1"/>
      <protection hidden="1"/>
    </xf>
    <xf numFmtId="0" fontId="41" fillId="29" borderId="28" xfId="0" applyFont="1" applyFill="1" applyBorder="1" applyAlignment="1" applyProtection="1">
      <alignment horizontal="center" vertical="center" wrapText="1"/>
      <protection hidden="1"/>
    </xf>
    <xf numFmtId="0" fontId="24" fillId="2" borderId="0" xfId="0" applyFont="1" applyFill="1" applyAlignment="1" applyProtection="1">
      <alignment horizontal="center" vertical="center" wrapText="1" readingOrder="1"/>
      <protection hidden="1"/>
    </xf>
    <xf numFmtId="0" fontId="60" fillId="2" borderId="0" xfId="0" applyFont="1" applyFill="1" applyAlignment="1">
      <alignment horizontal="center" vertical="center" wrapText="1"/>
    </xf>
    <xf numFmtId="0" fontId="50" fillId="6" borderId="0" xfId="0" applyFont="1" applyFill="1" applyAlignment="1">
      <alignment horizontal="center" vertical="center"/>
    </xf>
    <xf numFmtId="0" fontId="51" fillId="2" borderId="0" xfId="0" applyFont="1" applyFill="1" applyAlignment="1">
      <alignment horizontal="center" vertical="center" wrapText="1" readingOrder="1"/>
    </xf>
    <xf numFmtId="0" fontId="62" fillId="2" borderId="0" xfId="0" applyFont="1" applyFill="1" applyAlignment="1">
      <alignment horizontal="center" vertical="center"/>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5" borderId="0" xfId="0" applyFont="1" applyFill="1" applyAlignment="1">
      <alignment horizontal="center" vertical="center" wrapText="1" readingOrder="1"/>
    </xf>
    <xf numFmtId="0" fontId="66" fillId="5" borderId="0" xfId="0" applyFont="1" applyFill="1" applyAlignment="1">
      <alignment horizontal="center" vertical="center" textRotation="90" wrapText="1" readingOrder="1"/>
    </xf>
    <xf numFmtId="0" fontId="66" fillId="5" borderId="4" xfId="0" applyFont="1" applyFill="1" applyBorder="1" applyAlignment="1">
      <alignment horizontal="center" vertical="center" textRotation="90" wrapText="1" readingOrder="1"/>
    </xf>
    <xf numFmtId="0" fontId="67" fillId="0" borderId="2" xfId="0" applyFont="1" applyBorder="1" applyAlignment="1">
      <alignment horizontal="center" vertical="center" wrapText="1"/>
    </xf>
    <xf numFmtId="0" fontId="67" fillId="0" borderId="8" xfId="0" applyFont="1" applyBorder="1" applyAlignment="1">
      <alignment horizontal="center" vertical="center"/>
    </xf>
    <xf numFmtId="0" fontId="67" fillId="0" borderId="3" xfId="0" applyFont="1" applyBorder="1" applyAlignment="1">
      <alignment horizontal="center" vertical="center"/>
    </xf>
    <xf numFmtId="0" fontId="67" fillId="0" borderId="0" xfId="0" applyFont="1" applyAlignment="1">
      <alignment horizontal="center" vertical="center"/>
    </xf>
    <xf numFmtId="0" fontId="67" fillId="0" borderId="5" xfId="0" applyFont="1" applyBorder="1" applyAlignment="1">
      <alignment horizontal="center" vertical="center"/>
    </xf>
    <xf numFmtId="0" fontId="67" fillId="0" borderId="7" xfId="0" applyFont="1" applyBorder="1" applyAlignment="1">
      <alignment horizontal="center" vertical="center"/>
    </xf>
    <xf numFmtId="0" fontId="69" fillId="9" borderId="9" xfId="0" applyFont="1" applyFill="1" applyBorder="1" applyAlignment="1">
      <alignment horizontal="center" vertical="center" wrapText="1" readingOrder="1"/>
    </xf>
    <xf numFmtId="0" fontId="69" fillId="9" borderId="10" xfId="0" applyFont="1" applyFill="1" applyBorder="1" applyAlignment="1">
      <alignment horizontal="center" vertical="center" wrapText="1" readingOrder="1"/>
    </xf>
    <xf numFmtId="0" fontId="69" fillId="9" borderId="11" xfId="0" applyFont="1" applyFill="1" applyBorder="1" applyAlignment="1">
      <alignment horizontal="center" vertical="center" wrapText="1" readingOrder="1"/>
    </xf>
    <xf numFmtId="0" fontId="69" fillId="9" borderId="12" xfId="0" applyFont="1" applyFill="1" applyBorder="1" applyAlignment="1">
      <alignment horizontal="center" vertical="center" wrapText="1" readingOrder="1"/>
    </xf>
    <xf numFmtId="0" fontId="69" fillId="9" borderId="0" xfId="0" applyFont="1" applyFill="1" applyAlignment="1">
      <alignment horizontal="center" vertical="center" wrapText="1" readingOrder="1"/>
    </xf>
    <xf numFmtId="0" fontId="69" fillId="9" borderId="13" xfId="0" applyFont="1" applyFill="1" applyBorder="1" applyAlignment="1">
      <alignment horizontal="center" vertical="center" wrapText="1" readingOrder="1"/>
    </xf>
    <xf numFmtId="0" fontId="69" fillId="9" borderId="14" xfId="0" applyFont="1" applyFill="1" applyBorder="1" applyAlignment="1">
      <alignment horizontal="center" vertical="center" wrapText="1" readingOrder="1"/>
    </xf>
    <xf numFmtId="0" fontId="69" fillId="9" borderId="15" xfId="0" applyFont="1" applyFill="1" applyBorder="1" applyAlignment="1">
      <alignment horizontal="center" vertical="center" wrapText="1" readingOrder="1"/>
    </xf>
    <xf numFmtId="0" fontId="69" fillId="9" borderId="16" xfId="0" applyFont="1" applyFill="1" applyBorder="1" applyAlignment="1">
      <alignment horizontal="center" vertical="center" wrapText="1" readingOrder="1"/>
    </xf>
    <xf numFmtId="0" fontId="67" fillId="0" borderId="3" xfId="0" applyFont="1" applyBorder="1" applyAlignment="1">
      <alignment horizontal="center" vertical="center" wrapText="1"/>
    </xf>
    <xf numFmtId="0" fontId="69" fillId="36" borderId="9" xfId="0" applyFont="1" applyFill="1" applyBorder="1" applyAlignment="1">
      <alignment horizontal="center" vertical="center" wrapText="1" readingOrder="1"/>
    </xf>
    <xf numFmtId="0" fontId="69" fillId="36" borderId="10" xfId="0" applyFont="1" applyFill="1" applyBorder="1" applyAlignment="1">
      <alignment horizontal="center" vertical="center" wrapText="1" readingOrder="1"/>
    </xf>
    <xf numFmtId="0" fontId="69" fillId="36" borderId="11" xfId="0" applyFont="1" applyFill="1" applyBorder="1" applyAlignment="1">
      <alignment horizontal="center" vertical="center" wrapText="1" readingOrder="1"/>
    </xf>
    <xf numFmtId="0" fontId="69" fillId="36" borderId="12" xfId="0" applyFont="1" applyFill="1" applyBorder="1" applyAlignment="1">
      <alignment horizontal="center" vertical="center" wrapText="1" readingOrder="1"/>
    </xf>
    <xf numFmtId="0" fontId="69" fillId="36" borderId="0" xfId="0" applyFont="1" applyFill="1" applyAlignment="1">
      <alignment horizontal="center" vertical="center" wrapText="1" readingOrder="1"/>
    </xf>
    <xf numFmtId="0" fontId="69" fillId="36" borderId="13" xfId="0" applyFont="1" applyFill="1" applyBorder="1" applyAlignment="1">
      <alignment horizontal="center" vertical="center" wrapText="1" readingOrder="1"/>
    </xf>
    <xf numFmtId="0" fontId="69" fillId="36" borderId="14" xfId="0" applyFont="1" applyFill="1" applyBorder="1" applyAlignment="1">
      <alignment horizontal="center" vertical="center" wrapText="1" readingOrder="1"/>
    </xf>
    <xf numFmtId="0" fontId="69" fillId="36" borderId="15" xfId="0" applyFont="1" applyFill="1" applyBorder="1" applyAlignment="1">
      <alignment horizontal="center" vertical="center" wrapText="1" readingOrder="1"/>
    </xf>
    <xf numFmtId="0" fontId="69" fillId="36" borderId="16" xfId="0" applyFont="1" applyFill="1" applyBorder="1" applyAlignment="1">
      <alignment horizontal="center" vertical="center" wrapText="1" readingOrder="1"/>
    </xf>
    <xf numFmtId="0" fontId="69" fillId="35" borderId="9" xfId="0" applyFont="1" applyFill="1" applyBorder="1" applyAlignment="1">
      <alignment horizontal="center" vertical="center" wrapText="1" readingOrder="1"/>
    </xf>
    <xf numFmtId="0" fontId="69" fillId="35" borderId="10" xfId="0" applyFont="1" applyFill="1" applyBorder="1" applyAlignment="1">
      <alignment horizontal="center" vertical="center" wrapText="1" readingOrder="1"/>
    </xf>
    <xf numFmtId="0" fontId="69" fillId="35" borderId="11" xfId="0" applyFont="1" applyFill="1" applyBorder="1" applyAlignment="1">
      <alignment horizontal="center" vertical="center" wrapText="1" readingOrder="1"/>
    </xf>
    <xf numFmtId="0" fontId="69" fillId="35" borderId="12" xfId="0" applyFont="1" applyFill="1" applyBorder="1" applyAlignment="1">
      <alignment horizontal="center" vertical="center" wrapText="1" readingOrder="1"/>
    </xf>
    <xf numFmtId="0" fontId="69" fillId="35" borderId="0" xfId="0" applyFont="1" applyFill="1" applyAlignment="1">
      <alignment horizontal="center" vertical="center" wrapText="1" readingOrder="1"/>
    </xf>
    <xf numFmtId="0" fontId="69" fillId="35" borderId="13" xfId="0" applyFont="1" applyFill="1" applyBorder="1" applyAlignment="1">
      <alignment horizontal="center" vertical="center" wrapText="1" readingOrder="1"/>
    </xf>
    <xf numFmtId="0" fontId="69" fillId="35" borderId="14" xfId="0" applyFont="1" applyFill="1" applyBorder="1" applyAlignment="1">
      <alignment horizontal="center" vertical="center" wrapText="1" readingOrder="1"/>
    </xf>
    <xf numFmtId="0" fontId="69" fillId="35" borderId="15" xfId="0" applyFont="1" applyFill="1" applyBorder="1" applyAlignment="1">
      <alignment horizontal="center" vertical="center" wrapText="1" readingOrder="1"/>
    </xf>
    <xf numFmtId="0" fontId="69" fillId="35" borderId="16" xfId="0" applyFont="1" applyFill="1" applyBorder="1" applyAlignment="1">
      <alignment horizontal="center" vertical="center" wrapText="1" readingOrder="1"/>
    </xf>
    <xf numFmtId="0" fontId="69" fillId="3" borderId="9" xfId="0" applyFont="1" applyFill="1" applyBorder="1" applyAlignment="1">
      <alignment horizontal="center" vertical="center" wrapText="1" readingOrder="1"/>
    </xf>
    <xf numFmtId="0" fontId="69" fillId="3" borderId="10" xfId="0" applyFont="1" applyFill="1" applyBorder="1" applyAlignment="1">
      <alignment horizontal="center" vertical="center" wrapText="1" readingOrder="1"/>
    </xf>
    <xf numFmtId="0" fontId="69" fillId="3" borderId="11" xfId="0" applyFont="1" applyFill="1" applyBorder="1" applyAlignment="1">
      <alignment horizontal="center" vertical="center" wrapText="1" readingOrder="1"/>
    </xf>
    <xf numFmtId="0" fontId="69" fillId="3" borderId="12" xfId="0" applyFont="1" applyFill="1" applyBorder="1" applyAlignment="1">
      <alignment horizontal="center" vertical="center" wrapText="1" readingOrder="1"/>
    </xf>
    <xf numFmtId="0" fontId="69" fillId="3" borderId="0" xfId="0" applyFont="1" applyFill="1" applyAlignment="1">
      <alignment horizontal="center" vertical="center" wrapText="1" readingOrder="1"/>
    </xf>
    <xf numFmtId="0" fontId="69" fillId="3" borderId="13" xfId="0" applyFont="1" applyFill="1" applyBorder="1" applyAlignment="1">
      <alignment horizontal="center" vertical="center" wrapText="1" readingOrder="1"/>
    </xf>
    <xf numFmtId="0" fontId="69" fillId="3" borderId="14" xfId="0" applyFont="1" applyFill="1" applyBorder="1" applyAlignment="1">
      <alignment horizontal="center" vertical="center" wrapText="1" readingOrder="1"/>
    </xf>
    <xf numFmtId="0" fontId="69" fillId="3" borderId="15" xfId="0" applyFont="1" applyFill="1" applyBorder="1" applyAlignment="1">
      <alignment horizontal="center" vertical="center" wrapText="1" readingOrder="1"/>
    </xf>
    <xf numFmtId="0" fontId="69" fillId="3" borderId="16" xfId="0" applyFont="1" applyFill="1" applyBorder="1" applyAlignment="1">
      <alignment horizontal="center" vertical="center" wrapText="1" readingOrder="1"/>
    </xf>
    <xf numFmtId="0" fontId="67" fillId="0" borderId="4" xfId="0" applyFont="1" applyBorder="1" applyAlignment="1">
      <alignment horizontal="center" vertical="center"/>
    </xf>
    <xf numFmtId="0" fontId="67" fillId="0" borderId="6" xfId="0" applyFont="1" applyBorder="1" applyAlignment="1">
      <alignment horizontal="center" vertical="center"/>
    </xf>
    <xf numFmtId="0" fontId="67" fillId="0" borderId="0" xfId="0" applyFont="1" applyAlignment="1">
      <alignment horizontal="center" vertical="center" wrapText="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65">
    <dxf>
      <font>
        <strike val="0"/>
        <outline val="0"/>
        <shadow val="0"/>
        <u val="none"/>
        <vertAlign val="baseline"/>
        <sz val="10"/>
        <name val="AriaL"/>
        <family val="2"/>
        <scheme val="none"/>
      </font>
      <numFmt numFmtId="0" formatCode="General"/>
      <alignment horizontal="center" vertical="center" textRotation="0" wrapText="1" indent="0" justifyLastLine="0" shrinkToFit="0" readingOrder="0"/>
    </dxf>
    <dxf>
      <font>
        <b val="0"/>
        <i val="0"/>
        <strike val="0"/>
        <condense val="0"/>
        <extend val="0"/>
        <outline val="0"/>
        <shadow val="0"/>
        <u val="none"/>
        <vertAlign val="baseline"/>
        <sz val="10"/>
        <color rgb="FF000000"/>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0"/>
        <color rgb="FF000000"/>
        <name val="AriaL"/>
        <family val="2"/>
        <scheme val="none"/>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style="thin">
          <color indexed="64"/>
        </bottom>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font>
        <strike val="0"/>
        <outline val="0"/>
        <shadow val="0"/>
        <u val="none"/>
        <vertAlign val="baseline"/>
        <sz val="10"/>
        <name val="AriaL"/>
        <family val="2"/>
        <scheme val="none"/>
      </font>
      <alignment horizontal="center" vertical="center" textRotation="0" wrapText="1" indent="0" justifyLastLine="0" shrinkToFit="0" readingOrder="0"/>
    </dxf>
    <dxf>
      <border>
        <bottom style="medium">
          <color indexed="64"/>
        </bottom>
      </border>
    </dxf>
    <dxf>
      <font>
        <b val="0"/>
        <i val="0"/>
        <strike val="0"/>
        <condense val="0"/>
        <extend val="0"/>
        <outline val="0"/>
        <shadow val="0"/>
        <u val="none"/>
        <vertAlign val="baseline"/>
        <sz val="10"/>
        <color rgb="FF000000"/>
        <name val="AriaL"/>
        <family val="2"/>
        <scheme val="none"/>
      </font>
      <fill>
        <patternFill patternType="solid">
          <fgColor indexed="64"/>
          <bgColor theme="7" tint="0.79998168889431442"/>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1"/>
    </dxf>
    <dxf>
      <font>
        <b val="0"/>
        <i val="0"/>
        <strike val="0"/>
        <condense val="0"/>
        <extend val="0"/>
        <outline val="0"/>
        <shadow val="0"/>
        <u val="none"/>
        <vertAlign val="baseline"/>
        <sz val="10"/>
        <color theme="1"/>
        <name val="AriaL"/>
        <family val="2"/>
        <scheme val="none"/>
      </font>
      <numFmt numFmtId="0" formatCode="General"/>
      <fill>
        <patternFill patternType="none">
          <fgColor theme="4" tint="0.79998168889431442"/>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alignment horizontal="left" vertical="center" textRotation="0" wrapText="1" indent="0" justifyLastLine="0" shrinkToFit="0" readingOrder="0"/>
      <border diagonalUp="0" diagonalDown="0">
        <left style="thin">
          <color indexed="64"/>
        </left>
        <right style="thin">
          <color indexed="64"/>
        </right>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numFmt numFmtId="0" formatCode="General"/>
      <fill>
        <patternFill patternType="none">
          <fgColor indexed="64"/>
          <bgColor auto="1"/>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border>
      <protection locked="1" hidden="1"/>
    </dxf>
    <dxf>
      <border outline="0">
        <left style="thin">
          <color indexed="64"/>
        </lef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1" indent="0" justifyLastLine="0" shrinkToFit="0" readingOrder="0"/>
      <protection locked="0" hidden="0"/>
    </dxf>
    <dxf>
      <border outline="0">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theme="7" tint="0.59999389629810485"/>
        </patternFill>
      </fill>
      <alignment horizontal="center" vertical="center" textRotation="0" wrapText="1" indent="0" justifyLastLine="0" shrinkToFit="0" readingOrder="0"/>
      <border diagonalUp="0" diagonalDown="0">
        <left style="thin">
          <color indexed="64"/>
        </left>
        <right style="thin">
          <color indexed="64"/>
        </right>
        <top/>
        <bottom/>
      </border>
      <protection locked="1" hidden="1"/>
    </dxf>
    <dxf>
      <font>
        <color rgb="FF006100"/>
      </font>
      <fill>
        <patternFill>
          <bgColor rgb="FFC6EFCE"/>
        </patternFill>
      </fill>
    </dxf>
    <dxf>
      <font>
        <color theme="0" tint="-0.24994659260841701"/>
      </font>
      <fill>
        <patternFill>
          <bgColor theme="2"/>
        </patternFill>
      </fill>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style="thin">
          <color indexed="64"/>
        </left>
        <right/>
        <top style="thin">
          <color indexed="64"/>
        </top>
        <bottom/>
        <vertical/>
        <horizontal/>
      </border>
      <protection locked="1" hidden="1"/>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vertical/>
        <horizontal/>
      </border>
      <protection locked="1" hidden="1"/>
    </dxf>
    <dxf>
      <font>
        <b val="0"/>
        <i val="0"/>
        <strike val="0"/>
        <condense val="0"/>
        <extend val="0"/>
        <outline val="0"/>
        <shadow val="0"/>
        <u val="none"/>
        <vertAlign val="baseline"/>
        <sz val="12"/>
        <color theme="1"/>
        <name val="Arial Narrow"/>
        <family val="2"/>
        <scheme val="none"/>
      </font>
      <alignment horizontal="general" vertical="center" textRotation="0" wrapText="1" indent="0" justifyLastLine="0" shrinkToFit="0" readingOrder="0"/>
      <border diagonalUp="0" diagonalDown="0">
        <left/>
        <right style="thin">
          <color indexed="64"/>
        </right>
        <top style="thin">
          <color indexed="64"/>
        </top>
        <bottom/>
        <vertical/>
        <horizontal/>
      </border>
      <protection locked="1" hidden="1"/>
    </dxf>
    <dxf>
      <border outline="0">
        <top style="thin">
          <color indexed="64"/>
        </top>
      </border>
    </dxf>
    <dxf>
      <border outline="0">
        <left style="thin">
          <color indexed="64"/>
        </left>
        <right style="thin">
          <color indexed="64"/>
        </right>
        <top style="thin">
          <color indexed="64"/>
        </top>
        <bottom style="thin">
          <color indexed="64"/>
        </bottom>
      </border>
    </dxf>
    <dxf>
      <protection locked="1" hidden="1"/>
    </dxf>
    <dxf>
      <border outline="0">
        <bottom style="thin">
          <color indexed="64"/>
        </bottom>
      </border>
    </dxf>
    <dxf>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protection locked="1" hidden="1"/>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protection locked="1" hidden="1"/>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solid">
          <fgColor indexed="64"/>
          <bgColor theme="0" tint="-4.9989318521683403E-2"/>
        </patternFill>
      </fill>
      <protection locked="1" hidden="1"/>
    </dxf>
    <dxf>
      <protection locked="1" hidden="1"/>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val="0"/>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ill>
        <patternFill patternType="solid">
          <fgColor indexed="64"/>
          <bgColor theme="0"/>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bottom style="thin">
          <color indexed="64"/>
        </bottom>
      </border>
    </dxf>
    <dxf>
      <fill>
        <patternFill patternType="solid">
          <fgColor indexed="64"/>
          <bgColor theme="0"/>
        </patternFill>
      </fill>
      <alignment horizontal="general"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font>
        <b val="0"/>
        <i val="0"/>
        <strike val="0"/>
        <condense val="0"/>
        <extend val="0"/>
        <outline val="0"/>
        <shadow val="0"/>
        <u val="none"/>
        <vertAlign val="baseline"/>
        <sz val="11"/>
        <color theme="1"/>
        <name val="Calibri"/>
        <family val="2"/>
        <scheme val="minor"/>
      </font>
      <fill>
        <patternFill patternType="solid">
          <fgColor indexed="64"/>
          <bgColor theme="0"/>
        </patternFill>
      </fill>
      <alignment horizontal="center" vertical="center" textRotation="0" wrapText="1" indent="0" justifyLastLine="0" shrinkToFit="0" readingOrder="0"/>
    </dxf>
    <dxf>
      <font>
        <b/>
        <i val="0"/>
        <strike val="0"/>
        <condense val="0"/>
        <extend val="0"/>
        <outline val="0"/>
        <shadow val="0"/>
        <u val="none"/>
        <vertAlign val="baseline"/>
        <sz val="11"/>
        <color theme="0"/>
        <name val="Calibri"/>
        <family val="2"/>
        <scheme val="minor"/>
      </font>
      <fill>
        <patternFill patternType="solid">
          <fgColor indexed="64"/>
          <bgColor rgb="FF002060"/>
        </patternFill>
      </fill>
      <alignment horizontal="center" vertical="center" textRotation="0" wrapText="0" indent="0" justifyLastLine="0" shrinkToFit="0" readingOrder="0"/>
    </dxf>
    <dxf>
      <fill>
        <patternFill>
          <bgColor rgb="FF92D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u val="none"/>
        <color theme="0" tint="-0.14996795556505021"/>
      </font>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00B050"/>
        </patternFill>
      </fill>
    </dxf>
    <dxf>
      <fill>
        <patternFill>
          <bgColor rgb="FFFFFD78"/>
        </patternFill>
      </fill>
    </dxf>
    <dxf>
      <fill>
        <patternFill>
          <bgColor rgb="FFF2AE83"/>
        </patternFill>
      </fill>
    </dxf>
    <dxf>
      <fill>
        <patternFill>
          <bgColor rgb="FFFF7E79"/>
        </patternFill>
      </fill>
    </dxf>
    <dxf>
      <fill>
        <patternFill>
          <bgColor rgb="FF92D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D78"/>
        </patternFill>
      </fill>
    </dxf>
    <dxf>
      <fill>
        <patternFill>
          <bgColor rgb="FFF2AE83"/>
        </patternFill>
      </fill>
    </dxf>
    <dxf>
      <fill>
        <patternFill>
          <bgColor rgb="FFFF7E79"/>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3" defaultTableStyle="TableStyleMedium2" defaultPivotStyle="PivotStyleLight16">
    <tableStyle name="Table Style 1" pivot="0" count="0" xr9:uid="{84F400D0-6671-484D-AD15-91973D1E9E03}"/>
    <tableStyle name="Table Style 2" pivot="0" count="0" xr9:uid="{B82F9AED-16E9-2645-915E-323FD3284046}"/>
    <tableStyle name="Table Style 3" pivot="0" count="0" xr9:uid="{510CE3FB-239A-834E-8B16-5A09DBB341B7}"/>
  </tableStyles>
  <colors>
    <mruColors>
      <color rgb="FF92D050"/>
      <color rgb="FFFF7E79"/>
      <color rgb="FFF2AE83"/>
      <color rgb="FFFFFD78"/>
      <color rgb="FF00B050"/>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editAs="oneCell">
    <xdr:from>
      <xdr:col>1</xdr:col>
      <xdr:colOff>369093</xdr:colOff>
      <xdr:row>0</xdr:row>
      <xdr:rowOff>16668</xdr:rowOff>
    </xdr:from>
    <xdr:to>
      <xdr:col>8</xdr:col>
      <xdr:colOff>933449</xdr:colOff>
      <xdr:row>1</xdr:row>
      <xdr:rowOff>581073</xdr:rowOff>
    </xdr:to>
    <xdr:pic>
      <xdr:nvPicPr>
        <xdr:cNvPr id="4" name="Imagen 3">
          <a:extLst>
            <a:ext uri="{FF2B5EF4-FFF2-40B4-BE49-F238E27FC236}">
              <a16:creationId xmlns:a16="http://schemas.microsoft.com/office/drawing/2014/main" id="{4D692E33-57D5-43D4-9917-097033B47EB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9093" y="16668"/>
          <a:ext cx="1969294" cy="11954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394966</xdr:colOff>
      <xdr:row>1</xdr:row>
      <xdr:rowOff>63500</xdr:rowOff>
    </xdr:from>
    <xdr:to>
      <xdr:col>1</xdr:col>
      <xdr:colOff>845989</xdr:colOff>
      <xdr:row>4</xdr:row>
      <xdr:rowOff>25400</xdr:rowOff>
    </xdr:to>
    <xdr:pic>
      <xdr:nvPicPr>
        <xdr:cNvPr id="2" name="Picture 1">
          <a:extLst>
            <a:ext uri="{FF2B5EF4-FFF2-40B4-BE49-F238E27FC236}">
              <a16:creationId xmlns:a16="http://schemas.microsoft.com/office/drawing/2014/main" id="{B7E9B6E8-287A-6F42-8960-35341704E9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4966" y="254000"/>
          <a:ext cx="1276523" cy="533400"/>
        </a:xfrm>
        <a:prstGeom prst="rect">
          <a:avLst/>
        </a:prstGeom>
      </xdr:spPr>
    </xdr:pic>
    <xdr:clientData/>
  </xdr:twoCellAnchor>
  <xdr:twoCellAnchor>
    <xdr:from>
      <xdr:col>1</xdr:col>
      <xdr:colOff>1097322</xdr:colOff>
      <xdr:row>4</xdr:row>
      <xdr:rowOff>68090</xdr:rowOff>
    </xdr:from>
    <xdr:to>
      <xdr:col>3</xdr:col>
      <xdr:colOff>30522</xdr:colOff>
      <xdr:row>4</xdr:row>
      <xdr:rowOff>68090</xdr:rowOff>
    </xdr:to>
    <xdr:cxnSp macro="">
      <xdr:nvCxnSpPr>
        <xdr:cNvPr id="3" name="Straight Connector 2">
          <a:extLst>
            <a:ext uri="{FF2B5EF4-FFF2-40B4-BE49-F238E27FC236}">
              <a16:creationId xmlns:a16="http://schemas.microsoft.com/office/drawing/2014/main" id="{D6C965CF-90D2-5144-9E7D-F68C9822AACA}"/>
            </a:ext>
          </a:extLst>
        </xdr:cNvPr>
        <xdr:cNvCxnSpPr/>
      </xdr:nvCxnSpPr>
      <xdr:spPr>
        <a:xfrm flipV="1">
          <a:off x="1922822" y="830090"/>
          <a:ext cx="36576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558800</xdr:colOff>
      <xdr:row>1</xdr:row>
      <xdr:rowOff>152400</xdr:rowOff>
    </xdr:from>
    <xdr:to>
      <xdr:col>1</xdr:col>
      <xdr:colOff>1473200</xdr:colOff>
      <xdr:row>3</xdr:row>
      <xdr:rowOff>70146</xdr:rowOff>
    </xdr:to>
    <xdr:pic>
      <xdr:nvPicPr>
        <xdr:cNvPr id="3" name="Picture 2">
          <a:extLst>
            <a:ext uri="{FF2B5EF4-FFF2-40B4-BE49-F238E27FC236}">
              <a16:creationId xmlns:a16="http://schemas.microsoft.com/office/drawing/2014/main" id="{3FE7C4B4-5468-5342-A8F1-8B9BBED685F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8800" y="330200"/>
          <a:ext cx="1498600" cy="628946"/>
        </a:xfrm>
        <a:prstGeom prst="rect">
          <a:avLst/>
        </a:prstGeom>
      </xdr:spPr>
    </xdr:pic>
    <xdr:clientData/>
  </xdr:twoCellAnchor>
  <xdr:twoCellAnchor>
    <xdr:from>
      <xdr:col>2</xdr:col>
      <xdr:colOff>127000</xdr:colOff>
      <xdr:row>3</xdr:row>
      <xdr:rowOff>63500</xdr:rowOff>
    </xdr:from>
    <xdr:to>
      <xdr:col>3</xdr:col>
      <xdr:colOff>4203700</xdr:colOff>
      <xdr:row>3</xdr:row>
      <xdr:rowOff>63500</xdr:rowOff>
    </xdr:to>
    <xdr:cxnSp macro="">
      <xdr:nvCxnSpPr>
        <xdr:cNvPr id="5" name="Straight Connector 4">
          <a:extLst>
            <a:ext uri="{FF2B5EF4-FFF2-40B4-BE49-F238E27FC236}">
              <a16:creationId xmlns:a16="http://schemas.microsoft.com/office/drawing/2014/main" id="{B11B5B07-0583-9F46-BDB1-491C4EB75B16}"/>
            </a:ext>
          </a:extLst>
        </xdr:cNvPr>
        <xdr:cNvCxnSpPr/>
      </xdr:nvCxnSpPr>
      <xdr:spPr>
        <a:xfrm flipV="1">
          <a:off x="2400300" y="952500"/>
          <a:ext cx="56007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296333</xdr:colOff>
      <xdr:row>1</xdr:row>
      <xdr:rowOff>183444</xdr:rowOff>
    </xdr:from>
    <xdr:to>
      <xdr:col>1</xdr:col>
      <xdr:colOff>1794933</xdr:colOff>
      <xdr:row>3</xdr:row>
      <xdr:rowOff>149168</xdr:rowOff>
    </xdr:to>
    <xdr:pic>
      <xdr:nvPicPr>
        <xdr:cNvPr id="2" name="Picture 1">
          <a:extLst>
            <a:ext uri="{FF2B5EF4-FFF2-40B4-BE49-F238E27FC236}">
              <a16:creationId xmlns:a16="http://schemas.microsoft.com/office/drawing/2014/main" id="{87FFB30E-0D8E-1245-9BFF-A51A7E19D50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28889" y="381000"/>
          <a:ext cx="1498600" cy="628946"/>
        </a:xfrm>
        <a:prstGeom prst="rect">
          <a:avLst/>
        </a:prstGeom>
      </xdr:spPr>
    </xdr:pic>
    <xdr:clientData/>
  </xdr:twoCellAnchor>
  <xdr:twoCellAnchor>
    <xdr:from>
      <xdr:col>2</xdr:col>
      <xdr:colOff>889001</xdr:colOff>
      <xdr:row>4</xdr:row>
      <xdr:rowOff>14112</xdr:rowOff>
    </xdr:from>
    <xdr:to>
      <xdr:col>7</xdr:col>
      <xdr:colOff>1038579</xdr:colOff>
      <xdr:row>4</xdr:row>
      <xdr:rowOff>14112</xdr:rowOff>
    </xdr:to>
    <xdr:cxnSp macro="">
      <xdr:nvCxnSpPr>
        <xdr:cNvPr id="3" name="Straight Connector 2">
          <a:extLst>
            <a:ext uri="{FF2B5EF4-FFF2-40B4-BE49-F238E27FC236}">
              <a16:creationId xmlns:a16="http://schemas.microsoft.com/office/drawing/2014/main" id="{0D2699E7-1605-6247-A250-D721C3C93DF0}"/>
            </a:ext>
          </a:extLst>
        </xdr:cNvPr>
        <xdr:cNvCxnSpPr/>
      </xdr:nvCxnSpPr>
      <xdr:spPr>
        <a:xfrm flipV="1">
          <a:off x="3541890" y="1072445"/>
          <a:ext cx="10972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1</xdr:col>
      <xdr:colOff>1498600</xdr:colOff>
      <xdr:row>5</xdr:row>
      <xdr:rowOff>71385</xdr:rowOff>
    </xdr:to>
    <xdr:pic>
      <xdr:nvPicPr>
        <xdr:cNvPr id="2" name="Picture 1">
          <a:extLst>
            <a:ext uri="{FF2B5EF4-FFF2-40B4-BE49-F238E27FC236}">
              <a16:creationId xmlns:a16="http://schemas.microsoft.com/office/drawing/2014/main" id="{D60CBFDE-3BE2-4F40-A1D2-66E2AB9458B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6341" y="371707"/>
          <a:ext cx="1498600" cy="628946"/>
        </a:xfrm>
        <a:prstGeom prst="rect">
          <a:avLst/>
        </a:prstGeom>
      </xdr:spPr>
    </xdr:pic>
    <xdr:clientData/>
  </xdr:twoCellAnchor>
  <xdr:twoCellAnchor>
    <xdr:from>
      <xdr:col>2</xdr:col>
      <xdr:colOff>395113</xdr:colOff>
      <xdr:row>5</xdr:row>
      <xdr:rowOff>56444</xdr:rowOff>
    </xdr:from>
    <xdr:to>
      <xdr:col>7</xdr:col>
      <xdr:colOff>1631246</xdr:colOff>
      <xdr:row>5</xdr:row>
      <xdr:rowOff>56444</xdr:rowOff>
    </xdr:to>
    <xdr:cxnSp macro="">
      <xdr:nvCxnSpPr>
        <xdr:cNvPr id="3" name="Straight Connector 2">
          <a:extLst>
            <a:ext uri="{FF2B5EF4-FFF2-40B4-BE49-F238E27FC236}">
              <a16:creationId xmlns:a16="http://schemas.microsoft.com/office/drawing/2014/main" id="{8259A6A6-1786-EF44-B7CF-8CE862D78FBB}"/>
            </a:ext>
          </a:extLst>
        </xdr:cNvPr>
        <xdr:cNvCxnSpPr/>
      </xdr:nvCxnSpPr>
      <xdr:spPr>
        <a:xfrm flipV="1">
          <a:off x="2822224" y="1044222"/>
          <a:ext cx="11480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769199</xdr:colOff>
      <xdr:row>2</xdr:row>
      <xdr:rowOff>101600</xdr:rowOff>
    </xdr:from>
    <xdr:to>
      <xdr:col>2</xdr:col>
      <xdr:colOff>1362135</xdr:colOff>
      <xdr:row>3</xdr:row>
      <xdr:rowOff>190500</xdr:rowOff>
    </xdr:to>
    <xdr:pic>
      <xdr:nvPicPr>
        <xdr:cNvPr id="2" name="Picture 1">
          <a:extLst>
            <a:ext uri="{FF2B5EF4-FFF2-40B4-BE49-F238E27FC236}">
              <a16:creationId xmlns:a16="http://schemas.microsoft.com/office/drawing/2014/main" id="{EEC7D006-8D5D-6F4A-8ECE-25BD411B1AB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9199" y="457200"/>
          <a:ext cx="1685136" cy="711200"/>
        </a:xfrm>
        <a:prstGeom prst="rect">
          <a:avLst/>
        </a:prstGeom>
      </xdr:spPr>
    </xdr:pic>
    <xdr:clientData/>
  </xdr:twoCellAnchor>
  <xdr:twoCellAnchor>
    <xdr:from>
      <xdr:col>2</xdr:col>
      <xdr:colOff>1729318</xdr:colOff>
      <xdr:row>3</xdr:row>
      <xdr:rowOff>230718</xdr:rowOff>
    </xdr:from>
    <xdr:to>
      <xdr:col>6</xdr:col>
      <xdr:colOff>17358</xdr:colOff>
      <xdr:row>3</xdr:row>
      <xdr:rowOff>230718</xdr:rowOff>
    </xdr:to>
    <xdr:cxnSp macro="">
      <xdr:nvCxnSpPr>
        <xdr:cNvPr id="3" name="Straight Connector 2">
          <a:extLst>
            <a:ext uri="{FF2B5EF4-FFF2-40B4-BE49-F238E27FC236}">
              <a16:creationId xmlns:a16="http://schemas.microsoft.com/office/drawing/2014/main" id="{FEF9C9CC-4702-5841-97FC-807B87C50CC7}"/>
            </a:ext>
          </a:extLst>
        </xdr:cNvPr>
        <xdr:cNvCxnSpPr/>
      </xdr:nvCxnSpPr>
      <xdr:spPr>
        <a:xfrm flipV="1">
          <a:off x="2821518" y="1208618"/>
          <a:ext cx="740664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twoCellAnchor>
    <xdr:from>
      <xdr:col>5</xdr:col>
      <xdr:colOff>787400</xdr:colOff>
      <xdr:row>76</xdr:row>
      <xdr:rowOff>241300</xdr:rowOff>
    </xdr:from>
    <xdr:to>
      <xdr:col>6</xdr:col>
      <xdr:colOff>622300</xdr:colOff>
      <xdr:row>81</xdr:row>
      <xdr:rowOff>88900</xdr:rowOff>
    </xdr:to>
    <xdr:sp macro="" textlink="">
      <xdr:nvSpPr>
        <xdr:cNvPr id="4" name="TextBox 3">
          <a:extLst>
            <a:ext uri="{FF2B5EF4-FFF2-40B4-BE49-F238E27FC236}">
              <a16:creationId xmlns:a16="http://schemas.microsoft.com/office/drawing/2014/main" id="{A6768C23-230E-AD46-BF22-444884E4BAA4}"/>
            </a:ext>
          </a:extLst>
        </xdr:cNvPr>
        <xdr:cNvSpPr txBox="1"/>
      </xdr:nvSpPr>
      <xdr:spPr>
        <a:xfrm>
          <a:off x="8204200" y="22580600"/>
          <a:ext cx="3340100" cy="1371600"/>
        </a:xfrm>
        <a:prstGeom prst="rect">
          <a:avLst/>
        </a:prstGeom>
        <a:solidFill>
          <a:schemeClr val="bg1">
            <a:lumMod val="85000"/>
          </a:schemeClr>
        </a:solidFill>
        <a:ln w="19050" cmpd="sng">
          <a:solidFill>
            <a:srgbClr val="00206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1600" b="1">
              <a:latin typeface="Arial" panose="020B0604020202020204" pitchFamily="34" charset="0"/>
              <a:cs typeface="Arial" panose="020B0604020202020204" pitchFamily="34" charset="0"/>
            </a:rPr>
            <a:t>Para los riesgos de corrupción únicamente hay disminución de probabilidad. Es decir, para el impacto no opera el desplazamiento.</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127000</xdr:colOff>
      <xdr:row>1</xdr:row>
      <xdr:rowOff>66963</xdr:rowOff>
    </xdr:from>
    <xdr:to>
      <xdr:col>2</xdr:col>
      <xdr:colOff>910937</xdr:colOff>
      <xdr:row>5</xdr:row>
      <xdr:rowOff>2027</xdr:rowOff>
    </xdr:to>
    <xdr:pic>
      <xdr:nvPicPr>
        <xdr:cNvPr id="2" name="Picture 1">
          <a:extLst>
            <a:ext uri="{FF2B5EF4-FFF2-40B4-BE49-F238E27FC236}">
              <a16:creationId xmlns:a16="http://schemas.microsoft.com/office/drawing/2014/main" id="{4D687E9E-8AB5-2F4F-8218-FCCCE89FF7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0" y="244763"/>
          <a:ext cx="1507837" cy="646264"/>
        </a:xfrm>
        <a:prstGeom prst="rect">
          <a:avLst/>
        </a:prstGeom>
      </xdr:spPr>
    </xdr:pic>
    <xdr:clientData/>
  </xdr:twoCellAnchor>
  <xdr:twoCellAnchor>
    <xdr:from>
      <xdr:col>2</xdr:col>
      <xdr:colOff>2819400</xdr:colOff>
      <xdr:row>5</xdr:row>
      <xdr:rowOff>76200</xdr:rowOff>
    </xdr:from>
    <xdr:to>
      <xdr:col>12</xdr:col>
      <xdr:colOff>304800</xdr:colOff>
      <xdr:row>5</xdr:row>
      <xdr:rowOff>76200</xdr:rowOff>
    </xdr:to>
    <xdr:cxnSp macro="">
      <xdr:nvCxnSpPr>
        <xdr:cNvPr id="3" name="Straight Connector 2">
          <a:extLst>
            <a:ext uri="{FF2B5EF4-FFF2-40B4-BE49-F238E27FC236}">
              <a16:creationId xmlns:a16="http://schemas.microsoft.com/office/drawing/2014/main" id="{0B94BD40-BFAF-A445-9B74-32647CC17B4D}"/>
            </a:ext>
          </a:extLst>
        </xdr:cNvPr>
        <xdr:cNvCxnSpPr/>
      </xdr:nvCxnSpPr>
      <xdr:spPr>
        <a:xfrm flipV="1">
          <a:off x="4521200" y="965200"/>
          <a:ext cx="109728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812800</xdr:colOff>
      <xdr:row>2</xdr:row>
      <xdr:rowOff>25400</xdr:rowOff>
    </xdr:from>
    <xdr:to>
      <xdr:col>7</xdr:col>
      <xdr:colOff>37157</xdr:colOff>
      <xdr:row>7</xdr:row>
      <xdr:rowOff>95250</xdr:rowOff>
    </xdr:to>
    <xdr:pic>
      <xdr:nvPicPr>
        <xdr:cNvPr id="2" name="Picture 1">
          <a:extLst>
            <a:ext uri="{FF2B5EF4-FFF2-40B4-BE49-F238E27FC236}">
              <a16:creationId xmlns:a16="http://schemas.microsoft.com/office/drawing/2014/main" id="{EE51CA86-2D05-104B-B355-0E9649D913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12800" y="457200"/>
          <a:ext cx="2653357" cy="1162050"/>
        </a:xfrm>
        <a:prstGeom prst="rect">
          <a:avLst/>
        </a:prstGeom>
      </xdr:spPr>
    </xdr:pic>
    <xdr:clientData/>
  </xdr:twoCellAnchor>
  <xdr:twoCellAnchor>
    <xdr:from>
      <xdr:col>7</xdr:col>
      <xdr:colOff>381000</xdr:colOff>
      <xdr:row>6</xdr:row>
      <xdr:rowOff>152400</xdr:rowOff>
    </xdr:from>
    <xdr:to>
      <xdr:col>45</xdr:col>
      <xdr:colOff>330200</xdr:colOff>
      <xdr:row>6</xdr:row>
      <xdr:rowOff>152400</xdr:rowOff>
    </xdr:to>
    <xdr:cxnSp macro="">
      <xdr:nvCxnSpPr>
        <xdr:cNvPr id="3" name="Straight Connector 2">
          <a:extLst>
            <a:ext uri="{FF2B5EF4-FFF2-40B4-BE49-F238E27FC236}">
              <a16:creationId xmlns:a16="http://schemas.microsoft.com/office/drawing/2014/main" id="{161193BE-45FC-7C4A-A62C-376C98FC52C2}"/>
            </a:ext>
          </a:extLst>
        </xdr:cNvPr>
        <xdr:cNvCxnSpPr/>
      </xdr:nvCxnSpPr>
      <xdr:spPr>
        <a:xfrm flipV="1">
          <a:off x="3810000" y="1422400"/>
          <a:ext cx="27432000" cy="0"/>
        </a:xfrm>
        <a:prstGeom prst="line">
          <a:avLst/>
        </a:prstGeom>
        <a:ln>
          <a:solidFill>
            <a:srgbClr val="002060"/>
          </a:solidFill>
        </a:ln>
      </xdr:spPr>
      <xdr:style>
        <a:lnRef idx="3">
          <a:schemeClr val="accent1"/>
        </a:lnRef>
        <a:fillRef idx="0">
          <a:schemeClr val="accent1"/>
        </a:fillRef>
        <a:effectRef idx="2">
          <a:schemeClr val="accent1"/>
        </a:effectRef>
        <a:fontRef idx="minor">
          <a:schemeClr val="tx1"/>
        </a:fontRef>
      </xdr:style>
    </xdr:cxn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7\Seguimiento%20Noviembre\Areas\OGI\Tablas%20de%20Valoraci&#243;n%20de%20Riesgos%20(003)%20DICOG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fileserver\publica\1%20-%20Oficina%20Asesora%20de%20Planeaci&#242;n\2.%20Riesgos\Cuadro%20de%20Mando\Seguimiento\2018\Mayo%202018\Riesgos%20Por%20Area\Administrativ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1_Formulacion_Actualizaciones/Documentos_trabajo/Riesgos_v1/Mapa_Riesgos_Corrupcion_2021_resaltado.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172.30.88.29/PerfilesMoviles$/Users/adriana/Desktop/SAE/05_Riesgos/2021/00_Documentacion/Formato_Matriz_Riesgos_Operacionales_20210901_Vb5.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dministrativa"/>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esgos"/>
      <sheetName val="Tablas de calculos"/>
      <sheetName val="Impacto_Riesgos_Corrupción"/>
      <sheetName val="Promedio de Controles"/>
      <sheetName val="Mapa_riesgos_corrupción"/>
      <sheetName val="validación de datos"/>
      <sheetName val="Homologación - R vs GTC40"/>
      <sheetName val="Mapa_Riesgos_Corrupcion_2021_re"/>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pa_Riesgos"/>
      <sheetName val="Datos_Basicos"/>
      <sheetName val="Tipologia_Riesgos"/>
      <sheetName val="Tabla_Probabilidad"/>
      <sheetName val="Tabla_Impacto"/>
      <sheetName val="Tabla_Controles"/>
      <sheetName val="Mapa_Calor_Inherente"/>
      <sheetName val="Mapa_Calor_Residual"/>
      <sheetName val="Hoja1"/>
    </sheetNames>
    <sheetDataSet>
      <sheetData sheetId="0"/>
      <sheetData sheetId="1"/>
      <sheetData sheetId="2">
        <row r="40">
          <cell r="B40" t="str">
            <v>Gestión</v>
          </cell>
        </row>
        <row r="41">
          <cell r="B41" t="str">
            <v>Seguridad_Información</v>
          </cell>
        </row>
        <row r="42">
          <cell r="B42" t="str">
            <v>Continuidad_Negocio</v>
          </cell>
        </row>
        <row r="43">
          <cell r="B43" t="str">
            <v>Seguridad_Salud_Trabajo</v>
          </cell>
        </row>
        <row r="44">
          <cell r="B44" t="str">
            <v>Ambientales</v>
          </cell>
        </row>
        <row r="45">
          <cell r="B45" t="str">
            <v>Contratación</v>
          </cell>
        </row>
        <row r="46">
          <cell r="B46" t="str">
            <v>Proyectos</v>
          </cell>
        </row>
      </sheetData>
      <sheetData sheetId="3"/>
      <sheetData sheetId="4"/>
      <sheetData sheetId="5"/>
      <sheetData sheetId="6"/>
      <sheetData sheetId="7"/>
      <sheetData sheetId="8"/>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70B4CD7A-A5B0-1247-B024-EA0853EB729C}" name="Macroprocesos" displayName="Macroprocesos" ref="B52:B66" totalsRowShown="0" headerRowDxfId="117" dataDxfId="116" tableBorderDxfId="115">
  <autoFilter ref="B52:B66" xr:uid="{DD36610A-5751-6F44-BE0E-182475A1283E}"/>
  <tableColumns count="1">
    <tableColumn id="1" xr3:uid="{6EF72820-2503-DA42-A379-FF7F1759AC7B}" name="Macroprocesos" dataDxfId="114"/>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AB4684AC-C7D7-8A41-AE37-3BDD85022C7C}" name="Direccionamiento_Estratégico" displayName="Direccionamiento_Estratégico" ref="C52:C55" totalsRowShown="0" headerRowDxfId="113" dataDxfId="112" tableBorderDxfId="111">
  <autoFilter ref="C52:C55" xr:uid="{915EF5F6-4D61-9842-8A3C-7E01FBD7DD34}"/>
  <tableColumns count="1">
    <tableColumn id="1" xr3:uid="{BAA83E0F-F736-5E45-8815-C5CFDC31E17B}" name="Direccionamiento_Estratégico" dataDxfId="110"/>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628307F3-FAB0-AD4A-A7F5-1FBD9ED517CE}" name="Tecnología" displayName="Tecnología" ref="D52:D56" totalsRowShown="0" headerRowDxfId="109" dataDxfId="108" tableBorderDxfId="107">
  <autoFilter ref="D52:D56" xr:uid="{FCDC3292-AD8F-834D-B7EC-E36F447E8E46}"/>
  <tableColumns count="1">
    <tableColumn id="1" xr3:uid="{94F693E7-6673-9B4B-BCDA-D3E9D643F6F8}" name="Tecnología" dataDxfId="106"/>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282104BA-EDC4-7544-8FFE-4405D0CB2067}" name="Comunicación_Atención_Requerimientos" displayName="Comunicación_Atención_Requerimientos" ref="E52:E54" totalsRowShown="0" headerRowDxfId="105" dataDxfId="104" tableBorderDxfId="103">
  <autoFilter ref="E52:E54" xr:uid="{7FFEFD9C-3DD2-B145-AD49-5F41B5793431}"/>
  <tableColumns count="1">
    <tableColumn id="1" xr3:uid="{CC252465-64E0-2448-98B2-E3E91EAF75E5}" name="Comunicación_Atención_Requerimientos" dataDxfId="102"/>
  </tableColumns>
  <tableStyleInfo name="TableStyleLight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618793AB-5473-E446-AA5F-DADE584E7991}" name="Recepción_Registro" displayName="Recepción_Registro" ref="F52:F54" totalsRowShown="0" headerRowDxfId="101" dataDxfId="100" tableBorderDxfId="99">
  <autoFilter ref="F52:F54" xr:uid="{D6852412-2FEE-984D-9A68-704DE1CBB674}"/>
  <tableColumns count="1">
    <tableColumn id="1" xr3:uid="{5F031485-3383-A148-A33D-BD20E0FE577B}" name="Recepción_Registro" dataDxfId="98"/>
  </tableColumns>
  <tableStyleInfo name="TableStyleLight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4DA7A9-1CDE-4843-A107-24CFB5F27224}" name="Diagnóstico_Alistamiento" displayName="Diagnóstico_Alistamiento" ref="G52:G54" totalsRowShown="0" headerRowDxfId="97" dataDxfId="96" tableBorderDxfId="95">
  <autoFilter ref="G52:G54" xr:uid="{BD47D3AA-0836-4946-8522-91A5DD8F640A}"/>
  <tableColumns count="1">
    <tableColumn id="1" xr3:uid="{A3456508-65DA-0E46-955D-A129DD85D2B7}" name="Diagnóstico_Alistamiento" dataDxfId="94"/>
  </tableColumns>
  <tableStyleInfo name="TableStyleLight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AD9E7307-685E-7B4A-8FC2-D16EF9232182}" name="Disposición_Temporal" displayName="Disposición_Temporal" ref="H52:H56" totalsRowShown="0" headerRowDxfId="93" tableBorderDxfId="92">
  <autoFilter ref="H52:H56" xr:uid="{C89DC507-45D1-444C-A01F-AD8D5C281DA2}"/>
  <tableColumns count="1">
    <tableColumn id="1" xr3:uid="{062E5A20-6086-9545-A3E5-D50AF1786D98}" name="Disposición_Temporal"/>
  </tableColumns>
  <tableStyleInfo name="TableStyleLight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07D6702-5F71-0049-9A14-96F2A481D289}" name="Disposición_Final" displayName="Disposición_Final" ref="I52:I54" totalsRowShown="0" headerRowDxfId="91" dataDxfId="90" tableBorderDxfId="89">
  <autoFilter ref="I52:I54" xr:uid="{45E59C5A-7E9C-7E42-BE5E-BE66A61936CE}"/>
  <tableColumns count="1">
    <tableColumn id="1" xr3:uid="{30E87E39-0119-294A-9E8E-88FC4EA53542}" name="Disposición_Final" dataDxfId="88"/>
  </tableColumns>
  <tableStyleInfo name="TableStyleLight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9D95B86E-04FE-2A41-86F0-574E778B8135}" name="Adquisición_Bienes_Servicios" displayName="Adquisición_Bienes_Servicios" ref="J52:J55" totalsRowShown="0" headerRowDxfId="87" dataDxfId="86" tableBorderDxfId="85">
  <autoFilter ref="J52:J55" xr:uid="{B1E016F5-3A08-E546-B996-4747A9DA34C2}"/>
  <tableColumns count="1">
    <tableColumn id="1" xr3:uid="{3F1576F5-86E9-7240-9722-39552771E52A}" name="Adquisición_Bienes_Servicios" dataDxfId="84"/>
  </tableColumns>
  <tableStyleInfo name="TableStyleLight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B0E3446C-D6BC-4542-8B6E-B5B261D041BB}" name="Administración_Bienes_Funcionamiento" displayName="Administración_Bienes_Funcionamiento" ref="K52:K53" totalsRowShown="0" headerRowDxfId="83" dataDxfId="82" tableBorderDxfId="81">
  <autoFilter ref="K52:K53" xr:uid="{6089CB90-EF8A-8644-A4A9-26C963AE2F25}"/>
  <tableColumns count="1">
    <tableColumn id="1" xr3:uid="{727AB1C9-0328-3A4C-866C-F5BCB862F9F7}" name="Administración_Bienes_Funcionamiento" dataDxfId="80"/>
  </tableColumns>
  <tableStyleInfo name="TableStyleLight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48BAF-0B23-1B47-A83E-525228B3D4CC}" name="Gestión_Documental" displayName="Gestión_Documental" ref="L52:L56" totalsRowShown="0" headerRowDxfId="79" dataDxfId="78" tableBorderDxfId="77">
  <autoFilter ref="L52:L56" xr:uid="{D743E7D0-02A0-8740-9653-65888CD63DC4}"/>
  <tableColumns count="1">
    <tableColumn id="1" xr3:uid="{3A78D359-EED9-744A-BFA8-362FD9D67463}" name="Gestión_Documental" dataDxfId="76"/>
  </tableColumns>
  <tableStyleInfo name="TableStyleLight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2C33FC5-E141-854B-A2B4-3AFD93FC1D6D}" name="Gestión_Jurídica" displayName="Gestión_Jurídica" ref="M52:M54" totalsRowShown="0" headerRowDxfId="75" dataDxfId="74" tableBorderDxfId="73">
  <autoFilter ref="M52:M54" xr:uid="{F9802D50-3A05-A74D-A3B1-B071FB1DF9AF}"/>
  <tableColumns count="1">
    <tableColumn id="1" xr3:uid="{8D60713C-0809-D54E-9E17-BBC611C6F8E3}" name="Gestión_Jurídica" dataDxfId="72"/>
  </tableColumns>
  <tableStyleInfo name="TableStyleLight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29C20507-4D3E-7845-85C4-65D451AD1E60}" name="Gestión_Financiera" displayName="Gestión_Financiera" ref="N52:N55" totalsRowShown="0" headerRowDxfId="71" dataDxfId="70" tableBorderDxfId="69">
  <autoFilter ref="N52:N55" xr:uid="{7865F7E7-C1AE-CF4C-8481-FA9E75BC8614}"/>
  <tableColumns count="1">
    <tableColumn id="1" xr3:uid="{312C7A9A-9165-A840-A730-7D70C2EDC33F}" name="Gestión_Financiera" dataDxfId="68"/>
  </tableColumns>
  <tableStyleInfo name="TableStyleLight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9010634-E08A-624B-8EDA-493489600B7E}" name="Gestión_Talento_Humano" displayName="Gestión_Talento_Humano" ref="O52:O56" totalsRowShown="0" headerRowDxfId="67" dataDxfId="66" tableBorderDxfId="65">
  <autoFilter ref="O52:O56" xr:uid="{243FFD9E-564D-6247-8EC6-170C0C8F03F9}"/>
  <tableColumns count="1">
    <tableColumn id="1" xr3:uid="{8DB05E12-CCF5-0940-A704-624867A76FEA}" name="Gestión_Talento_Humano" dataDxfId="64"/>
  </tableColumns>
  <tableStyleInfo name="TableStyleLight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271AE62-5CE2-9142-B47A-A89E2199439B}" name="Evaluación_Control" displayName="Evaluación_Control" ref="P52:P54" totalsRowShown="0" headerRowDxfId="63" dataDxfId="62" tableBorderDxfId="61">
  <autoFilter ref="P52:P54" xr:uid="{839A5FD4-0005-B240-A42E-6B51DAD20574}"/>
  <tableColumns count="1">
    <tableColumn id="1" xr3:uid="{F9E75A8B-E742-8243-81FB-3E1BD2E5C1C1}" name="Evaluación_Control" dataDxfId="60"/>
  </tableColumns>
  <tableStyleInfo name="TableStyleLight16"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CD52811A-763C-C04F-AB52-16CC93F15CA2}" name="Table44" displayName="Table44" ref="B18:N20" totalsRowShown="0" headerRowDxfId="59" dataDxfId="58" tableBorderDxfId="57">
  <autoFilter ref="B18:N20" xr:uid="{CD52811A-763C-C04F-AB52-16CC93F15CA2}"/>
  <tableColumns count="13">
    <tableColumn id="1" xr3:uid="{DDDDCBAC-4122-4940-A902-4BADD34E6A0F}" name="Tipo de Riesgo" dataDxfId="56"/>
    <tableColumn id="2" xr3:uid="{A89FC11D-B403-A846-9896-C52BCCD62A5F}" name="Criterio" dataDxfId="55"/>
    <tableColumn id="3" xr3:uid="{41222408-D4C7-214C-BCA4-8E1A677248FE}" name="Muy Baja" dataDxfId="54"/>
    <tableColumn id="4" xr3:uid="{4B8F297A-1848-9640-A456-C8D1D7702674}" name="Baja" dataDxfId="53"/>
    <tableColumn id="5" xr3:uid="{8499D7D5-AF8E-3842-9B4A-C1CB01157B29}" name="Media" dataDxfId="52"/>
    <tableColumn id="6" xr3:uid="{380CA716-9CC7-F34B-923D-145191DBB450}" name="Alta" dataDxfId="51"/>
    <tableColumn id="7" xr3:uid="{5DB6A6A7-9AE2-E041-AAAA-0DD25CE1604F}" name="Muy Alta" dataDxfId="50"/>
    <tableColumn id="8" xr3:uid="{5DCB0DA9-8232-F947-A1A5-85003D60567A}" name="Opción No. 2" dataDxfId="49"/>
    <tableColumn id="9" xr3:uid="{746BFE06-6190-7245-8E35-5B7540E41C5E}" name="Muy Baja2" dataDxfId="48"/>
    <tableColumn id="10" xr3:uid="{40D36A7A-E8BC-D04E-A2DF-C3944D916898}" name="Baja3" dataDxfId="47"/>
    <tableColumn id="11" xr3:uid="{083CF851-BB91-1C4F-A428-E11E3FE585D0}" name="Media4" dataDxfId="46"/>
    <tableColumn id="12" xr3:uid="{042FF39D-739C-3642-9DCC-A6489297FE34}" name="Alta5" dataDxfId="45"/>
    <tableColumn id="13" xr3:uid="{1368A5C0-7AA4-394B-AD1E-B80BF00ECE05}" name="Muy Alta6" dataDxfId="44"/>
  </tableColumns>
  <tableStyleInfo name="TableStyleLight9"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652062DD-7F9C-444A-BC51-1B7EB1709853}" name="Table23" displayName="Table23" ref="F9:H10" totalsRowShown="0" headerRowDxfId="43" dataDxfId="41" headerRowBorderDxfId="42" tableBorderDxfId="40" totalsRowBorderDxfId="39">
  <autoFilter ref="F9:H10" xr:uid="{652062DD-7F9C-444A-BC51-1B7EB1709853}"/>
  <tableColumns count="3">
    <tableColumn id="1" xr3:uid="{6BF57CC7-4C5A-1244-B7CE-B296DB72D233}" name="Moderado_x000a_60%" dataDxfId="38"/>
    <tableColumn id="2" xr3:uid="{7BD87F90-BE7B-F843-9281-108ED5AD642F}" name="Mayor_x000a_80%" dataDxfId="37"/>
    <tableColumn id="3" xr3:uid="{2F6824A1-879D-9F44-99E2-63C78AABD9FB}" name="Catastrófico_x000a_100%" dataDxfId="36"/>
  </tableColumns>
  <tableStyleInfo name="TableStyleLight9"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B1DA72C-57C7-3342-864D-0DD06E602EA6}" name="Table10" displayName="Table10" ref="B9:W138" totalsRowShown="0" headerRowDxfId="33" dataDxfId="31" headerRowBorderDxfId="32" tableBorderDxfId="30">
  <autoFilter ref="B9:W138" xr:uid="{A3096022-FCA3-344D-A89B-D56D124CF668}"/>
  <tableColumns count="22">
    <tableColumn id="3" xr3:uid="{647C7786-8E46-5645-937B-CA655FA3AC50}" name="No." dataDxfId="29">
      <calculatedColumnFormula>IFERROR(VLOOKUP(A10,Mapa_Riesgos!$A$9:$I$185,2,FALSE),"")</calculatedColumnFormula>
    </tableColumn>
    <tableColumn id="4" xr3:uid="{C73BCCA3-D7A3-E747-9353-D0B27D510DAE}" name="Riesgo" dataDxfId="28">
      <calculatedColumnFormula>IFERROR(VLOOKUP(A10,Mapa_Riesgos!$A$9:$I$185,9,FALSE),"")</calculatedColumnFormula>
    </tableColumn>
    <tableColumn id="6" xr3:uid="{7DAA368E-7D2D-3B41-B537-A8561ABC2FA0}" name="1. ¿Afecta al grupo de funcionarios del proceso?" dataDxfId="27"/>
    <tableColumn id="7" xr3:uid="{925D87CD-2433-014B-AFEE-B6B1D8CEB00E}" name="2. ¿Afecta el cumplimiento de metas y objetivos de la dependencia?" dataDxfId="26"/>
    <tableColumn id="8" xr3:uid="{7DAEACB0-0C6A-F14A-AC3B-5DB7F956A786}" name="3. ¿Afecta el cumplimiento de misión de la Entidad?" dataDxfId="25"/>
    <tableColumn id="9" xr3:uid="{2AF1173B-98F1-1F42-AE64-4B82B829E063}" name="4. ¿Afecta el cumplimiento de la misión del sector al que pertenece la Entidad?" dataDxfId="24"/>
    <tableColumn id="10" xr3:uid="{927304E0-0156-C440-846B-CF68684CFB8C}" name="5. ¿Genera pérdida de confianza de la Entidad, afectando su reputación?" dataDxfId="23"/>
    <tableColumn id="11" xr3:uid="{3CFEE456-416E-5E43-B99A-3970A9BD3B87}" name="6. ¿Genera pérdida de recursos económicos?" dataDxfId="22"/>
    <tableColumn id="12" xr3:uid="{A8F38E81-59C4-4C4F-8E60-5FD3751BA2F4}" name="7. ¿Afecta la generación de los productos o la prestación de servicios?" dataDxfId="21"/>
    <tableColumn id="13" xr3:uid="{F76BA4F1-8E68-4E4C-B496-1472FEBCAD6D}" name="8. ¿Da lugar al detrimento de calidad de vida de la comunidad por la pérdida del bien o servicios o los recursos públicos?" dataDxfId="20"/>
    <tableColumn id="14" xr3:uid="{ED0E6A28-EEF4-AF47-BF5F-F90BE169CF9E}" name="9. ¿Genera pérdida de información de la Entidad?" dataDxfId="19"/>
    <tableColumn id="15" xr3:uid="{48CB9E9B-8D0C-3541-9A29-2D145CD37AE4}" name="10. ¿Genera intervención de los órganos de control, de la Fiscalía, u otro ente?" dataDxfId="18"/>
    <tableColumn id="16" xr3:uid="{2F7FBD6E-6F72-6548-8C8F-4962570DA2CB}" name="11. ¿Da lugar a procesos sancionatorios?" dataDxfId="17"/>
    <tableColumn id="17" xr3:uid="{6D3BEB0E-8D8D-B849-8C5C-4D2EDB422BD3}" name="12. ¿Da lugar a procesos disciplinarios?" dataDxfId="16"/>
    <tableColumn id="18" xr3:uid="{68F0C229-276E-664F-A7C4-40E21CFE0702}" name="13. ¿Da lugar a procesos fiscales?" dataDxfId="15"/>
    <tableColumn id="19" xr3:uid="{BC1C76E4-749D-E64A-AC20-4042DEF646D8}" name="14. ¿Da lugar a procesos penales?" dataDxfId="14"/>
    <tableColumn id="20" xr3:uid="{0BFC11E4-1B85-AF40-8522-5640CAE740D7}" name="15. ¿Genera pérdida de credibilidad del sector?" dataDxfId="13"/>
    <tableColumn id="21" xr3:uid="{E85B6231-98A3-3341-8F1C-9F55BD77EFA7}" name="16. ¿Ocasiona lesiones físicas o pérdida de vidas humanas?" dataDxfId="12"/>
    <tableColumn id="22" xr3:uid="{D5F008B1-FC8B-364C-8CA9-62D916B40876}" name="17. ¿Afecta la imagen regional?" dataDxfId="11"/>
    <tableColumn id="23" xr3:uid="{902D5BC8-6E82-334E-8BFB-3E3686ECB3C1}" name="18. ¿Afecta la imagen nacional?" dataDxfId="10"/>
    <tableColumn id="24" xr3:uid="{51B60217-BFB3-FB42-BFB4-00D577AE0165}" name="19. ¿Genera daño ambiental?" dataDxfId="9"/>
    <tableColumn id="25" xr3:uid="{DB3E2CE1-2226-3043-9E2C-D47F5DAC014E}" name="Total" dataDxfId="8">
      <calculatedColumnFormula>COUNTIF(D10:V10,"SI")</calculatedColumnFormula>
    </tableColumn>
  </tableColumns>
  <tableStyleInfo name="TableStyleLight15"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14D5F9E-4A58-E54E-AAC2-58D11349CFC3}" name="Table13" displayName="Table13" ref="X9:Z138" totalsRowShown="0" headerRowDxfId="7" dataDxfId="5" headerRowBorderDxfId="6" tableBorderDxfId="4" totalsRowBorderDxfId="3">
  <autoFilter ref="X9:Z138" xr:uid="{CA25DE58-CB7D-C646-9007-C6463C077623}"/>
  <tableColumns count="3">
    <tableColumn id="1" xr3:uid="{3978AB01-C787-3747-8FB2-CB815E1A17D9}" name="Impacto Inherente" dataDxfId="2">
      <calculatedColumnFormula>IF(W10&lt;=5,"Moderado",IF(W10&lt;=11,"Mayor",IF(W10&lt;=19,"Catastrófico",0)))</calculatedColumnFormula>
    </tableColumn>
    <tableColumn id="2" xr3:uid="{C2C22429-5209-FA43-9437-37C78BA7F4CA}" name="% Impacto Inherente" dataDxfId="1">
      <calculatedColumnFormula>IF(X10="Catastrófico",100%,IF(X10="Mayor",80%,IF(X10="Moderado",60%,IF(X10="Menor",40%,IF(X10="Leve",20%,0)))))</calculatedColumnFormula>
    </tableColumn>
    <tableColumn id="3" xr3:uid="{D507520A-E340-F240-903E-BD85DF38C9DC}" name="CONTINUAR" dataDxfId="0">
      <calculatedColumnFormula>IF(Table10[[#This Row],[No.]]="","",HYPERLINK("#"&amp;"Mapa_Riesgos!R"&amp;MATCH(B10,Mapa_Riesgos!$B$11:$B$185,0)+11,"Seguir Valoración"))</calculatedColumnFormula>
    </tableColumn>
  </tableColumns>
  <tableStyleInfo name="TableStyleLight15"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6" Type="http://schemas.openxmlformats.org/officeDocument/2006/relationships/table" Target="../tables/table15.xml"/><Relationship Id="rId1" Type="http://schemas.openxmlformats.org/officeDocument/2006/relationships/drawing" Target="../drawings/drawing2.xml"/><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5" Type="http://schemas.openxmlformats.org/officeDocument/2006/relationships/table" Target="../tables/table1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6.xml"/><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table" Target="../tables/table18.xml"/><Relationship Id="rId2" Type="http://schemas.openxmlformats.org/officeDocument/2006/relationships/drawing" Target="../drawings/drawing7.xml"/><Relationship Id="rId1" Type="http://schemas.openxmlformats.org/officeDocument/2006/relationships/printerSettings" Target="../printerSettings/printerSettings4.bin"/><Relationship Id="rId4" Type="http://schemas.openxmlformats.org/officeDocument/2006/relationships/table" Target="../tables/table19.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filterMode="1">
    <tabColor theme="6" tint="-0.499984740745262"/>
  </sheetPr>
  <dimension ref="A1:BP185"/>
  <sheetViews>
    <sheetView tabSelected="1" topLeftCell="B1" zoomScale="80" zoomScaleNormal="80" workbookViewId="0">
      <selection activeCell="K1" sqref="K1:Y2"/>
    </sheetView>
  </sheetViews>
  <sheetFormatPr baseColWidth="10" defaultColWidth="11.42578125" defaultRowHeight="16.5" x14ac:dyDescent="0.3"/>
  <cols>
    <col min="1" max="1" width="13.42578125" style="1" hidden="1" customWidth="1"/>
    <col min="2" max="2" width="6.28515625" style="13" customWidth="1"/>
    <col min="3" max="3" width="3.7109375" style="5" hidden="1" customWidth="1"/>
    <col min="4" max="4" width="4" style="5" customWidth="1"/>
    <col min="5" max="5" width="4.28515625" style="5" customWidth="1"/>
    <col min="6" max="6" width="3.42578125" style="5" customWidth="1"/>
    <col min="7" max="7" width="13.42578125" style="5" hidden="1" customWidth="1"/>
    <col min="8" max="8" width="3.28515625" style="5" customWidth="1"/>
    <col min="9" max="9" width="21.28515625" style="1" customWidth="1"/>
    <col min="10" max="10" width="17.140625" style="5" hidden="1" customWidth="1"/>
    <col min="11" max="11" width="4.85546875" style="5" customWidth="1"/>
    <col min="12" max="12" width="30.28515625" style="5" customWidth="1"/>
    <col min="13" max="13" width="18" style="1" customWidth="1"/>
    <col min="14" max="14" width="12.42578125" style="1" hidden="1" customWidth="1"/>
    <col min="15" max="15" width="15.140625" style="1" customWidth="1"/>
    <col min="16" max="16" width="12.7109375" style="1" hidden="1" customWidth="1"/>
    <col min="17" max="17" width="6.7109375" style="1" hidden="1" customWidth="1"/>
    <col min="18" max="18" width="5.85546875" style="1" hidden="1" customWidth="1"/>
    <col min="19" max="19" width="14.28515625" style="1" hidden="1" customWidth="1"/>
    <col min="20" max="20" width="17.85546875" style="1" customWidth="1"/>
    <col min="21" max="21" width="10.42578125" style="1" hidden="1" customWidth="1"/>
    <col min="22" max="22" width="10.28515625" style="1" customWidth="1"/>
    <col min="23" max="23" width="5.140625" style="1" customWidth="1"/>
    <col min="24" max="24" width="19" style="1" customWidth="1"/>
    <col min="25" max="25" width="48.28515625" style="1" customWidth="1"/>
    <col min="26" max="26" width="17.140625" style="1" customWidth="1"/>
    <col min="27" max="27" width="19.85546875" style="1" customWidth="1"/>
    <col min="28" max="28" width="5" style="1" hidden="1" customWidth="1"/>
    <col min="29" max="29" width="6.42578125" style="1" hidden="1" customWidth="1"/>
    <col min="30" max="30" width="4" style="1" hidden="1" customWidth="1"/>
    <col min="31" max="31" width="3" style="1" hidden="1" customWidth="1"/>
    <col min="32" max="32" width="5" style="1" hidden="1" customWidth="1"/>
    <col min="33" max="33" width="8.140625" style="1" hidden="1" customWidth="1"/>
    <col min="34" max="34" width="5" style="1" hidden="1" customWidth="1"/>
    <col min="35" max="35" width="3.7109375" style="1" hidden="1" customWidth="1"/>
    <col min="36" max="36" width="14" style="1" customWidth="1"/>
    <col min="37" max="37" width="6.42578125" style="1" customWidth="1"/>
    <col min="38" max="38" width="6.28515625" style="1" hidden="1" customWidth="1"/>
    <col min="39" max="40" width="3.7109375" style="1" hidden="1" customWidth="1"/>
    <col min="41" max="41" width="6.140625" style="1" customWidth="1"/>
    <col min="42" max="42" width="9" style="1" customWidth="1"/>
    <col min="43" max="43" width="9.42578125" style="1" hidden="1" customWidth="1"/>
    <col min="44" max="44" width="4.7109375" style="1" customWidth="1"/>
    <col min="45" max="45" width="4.140625" style="4" customWidth="1"/>
    <col min="46" max="46" width="5" style="4" customWidth="1"/>
    <col min="47" max="47" width="3.42578125" style="4" customWidth="1"/>
    <col min="48" max="48" width="5.28515625" style="4" customWidth="1"/>
    <col min="49" max="49" width="32.85546875" style="1" customWidth="1"/>
    <col min="50" max="50" width="16.42578125" style="1" customWidth="1"/>
    <col min="51" max="52" width="15.140625" style="12" customWidth="1"/>
    <col min="53" max="53" width="12.140625" style="12" customWidth="1"/>
    <col min="54" max="54" width="29.42578125" style="12" customWidth="1"/>
    <col min="55" max="55" width="3.42578125" style="12" hidden="1" customWidth="1"/>
    <col min="56" max="56" width="11.42578125" style="12" hidden="1" customWidth="1"/>
    <col min="57" max="57" width="17.140625" style="12" hidden="1" customWidth="1"/>
    <col min="58" max="58" width="13.85546875" style="12" hidden="1" customWidth="1"/>
    <col min="59" max="59" width="4.140625" style="12" hidden="1" customWidth="1"/>
    <col min="60" max="60" width="9.42578125" style="12" hidden="1" customWidth="1"/>
    <col min="61" max="61" width="12.28515625" style="12" hidden="1" customWidth="1"/>
    <col min="62" max="62" width="11.28515625" style="12" hidden="1" customWidth="1"/>
    <col min="63" max="63" width="10.140625" style="12" hidden="1" customWidth="1"/>
    <col min="64" max="64" width="13.42578125" style="1" hidden="1" customWidth="1"/>
    <col min="65" max="65" width="11.42578125" style="1" hidden="1" customWidth="1"/>
    <col min="66" max="66" width="11.42578125" style="1" customWidth="1"/>
    <col min="67" max="16384" width="11.42578125" style="1"/>
  </cols>
  <sheetData>
    <row r="1" spans="1:66" ht="49.5" customHeight="1" x14ac:dyDescent="0.3">
      <c r="B1" s="303"/>
      <c r="C1" s="304"/>
      <c r="D1" s="305"/>
      <c r="E1" s="306"/>
      <c r="F1" s="307"/>
      <c r="G1" s="304"/>
      <c r="H1" s="305"/>
      <c r="I1" s="307"/>
      <c r="J1" s="253"/>
      <c r="K1" s="336" t="s">
        <v>883</v>
      </c>
      <c r="L1" s="337"/>
      <c r="M1" s="338"/>
      <c r="N1" s="339"/>
      <c r="O1" s="340"/>
      <c r="P1" s="339"/>
      <c r="Q1" s="339"/>
      <c r="R1" s="339"/>
      <c r="S1" s="339"/>
      <c r="T1" s="340"/>
      <c r="U1" s="339"/>
      <c r="V1" s="336"/>
      <c r="W1" s="337"/>
      <c r="X1" s="337"/>
      <c r="Y1" s="338"/>
      <c r="Z1" s="332" t="s">
        <v>882</v>
      </c>
      <c r="AA1" s="333"/>
    </row>
    <row r="2" spans="1:66" ht="49.5" customHeight="1" thickBot="1" x14ac:dyDescent="0.35">
      <c r="B2" s="308"/>
      <c r="C2" s="309"/>
      <c r="D2" s="310"/>
      <c r="E2" s="309"/>
      <c r="F2" s="311"/>
      <c r="G2" s="309"/>
      <c r="H2" s="310"/>
      <c r="I2" s="311"/>
      <c r="J2" s="254"/>
      <c r="K2" s="341"/>
      <c r="L2" s="342"/>
      <c r="M2" s="343"/>
      <c r="N2" s="339"/>
      <c r="O2" s="344"/>
      <c r="P2" s="339"/>
      <c r="Q2" s="339"/>
      <c r="R2" s="339"/>
      <c r="S2" s="339"/>
      <c r="T2" s="344"/>
      <c r="U2" s="339"/>
      <c r="V2" s="341"/>
      <c r="W2" s="342"/>
      <c r="X2" s="342"/>
      <c r="Y2" s="343"/>
      <c r="Z2" s="334"/>
      <c r="AA2" s="335"/>
      <c r="AB2" s="41"/>
      <c r="AC2" s="41"/>
      <c r="AD2" s="41"/>
      <c r="AE2" s="41"/>
      <c r="AF2" s="41"/>
      <c r="AG2" s="41"/>
      <c r="AH2" s="41"/>
      <c r="AI2" s="41"/>
      <c r="AJ2" s="41"/>
      <c r="AK2" s="41"/>
      <c r="AL2" s="41"/>
      <c r="AM2" s="41"/>
      <c r="AN2" s="41"/>
      <c r="AO2" s="41"/>
      <c r="AP2" s="41"/>
      <c r="AQ2" s="41"/>
      <c r="AR2" s="41"/>
      <c r="AS2" s="41"/>
      <c r="AT2" s="41"/>
      <c r="AU2" s="41"/>
      <c r="AV2" s="41"/>
      <c r="AW2" s="41"/>
      <c r="AX2" s="41"/>
      <c r="AY2" s="42"/>
      <c r="AZ2" s="42"/>
      <c r="BA2" s="42"/>
      <c r="BB2" s="42"/>
      <c r="BC2" s="42"/>
      <c r="BD2" s="42"/>
      <c r="BE2" s="42"/>
      <c r="BF2" s="42"/>
      <c r="BG2" s="42"/>
    </row>
    <row r="3" spans="1:66" ht="29.1" customHeight="1" x14ac:dyDescent="0.3">
      <c r="B3" s="40"/>
      <c r="C3" s="43"/>
      <c r="D3" s="43"/>
      <c r="E3" s="41"/>
      <c r="F3" s="41"/>
      <c r="G3" s="41"/>
      <c r="H3" s="41"/>
      <c r="I3" s="43"/>
      <c r="J3" s="252"/>
      <c r="K3" s="43"/>
      <c r="L3" s="43"/>
      <c r="M3" s="43"/>
      <c r="N3" s="252"/>
      <c r="O3" s="43"/>
      <c r="P3" s="41"/>
      <c r="Q3" s="41"/>
      <c r="R3" s="41"/>
      <c r="S3" s="41"/>
      <c r="T3" s="41"/>
      <c r="U3" s="41"/>
      <c r="V3" s="41"/>
      <c r="W3" s="41"/>
      <c r="X3" s="41"/>
      <c r="Y3" s="41"/>
      <c r="Z3" s="41"/>
      <c r="AA3" s="41"/>
      <c r="AB3" s="41"/>
      <c r="AC3" s="41"/>
      <c r="AD3" s="41"/>
      <c r="AE3" s="41"/>
      <c r="AF3" s="41"/>
      <c r="AG3" s="41"/>
      <c r="AH3" s="41"/>
      <c r="AI3" s="41"/>
      <c r="AJ3" s="41"/>
      <c r="AK3" s="41"/>
      <c r="AL3" s="41"/>
      <c r="AM3" s="41"/>
      <c r="AN3" s="41"/>
      <c r="AO3" s="41"/>
      <c r="AP3" s="41"/>
      <c r="AQ3" s="41"/>
      <c r="AR3" s="41"/>
      <c r="AS3" s="41"/>
      <c r="AT3" s="41"/>
      <c r="AU3" s="41"/>
      <c r="AV3" s="41"/>
      <c r="AW3" s="41"/>
      <c r="AX3" s="41"/>
      <c r="AY3" s="42"/>
      <c r="AZ3" s="42"/>
      <c r="BA3" s="42"/>
      <c r="BB3" s="42"/>
      <c r="BC3" s="42"/>
      <c r="BD3" s="42"/>
      <c r="BE3" s="42"/>
      <c r="BF3" s="42"/>
      <c r="BG3" s="42"/>
    </row>
    <row r="4" spans="1:66" ht="50.25" customHeight="1" x14ac:dyDescent="0.4">
      <c r="B4" s="345" t="s">
        <v>884</v>
      </c>
      <c r="C4" s="346"/>
      <c r="D4" s="345"/>
      <c r="E4" s="345"/>
      <c r="F4" s="345"/>
      <c r="G4" s="346"/>
      <c r="H4" s="345"/>
      <c r="I4" s="345"/>
      <c r="J4" s="346"/>
      <c r="K4" s="345"/>
      <c r="L4" s="345"/>
      <c r="M4" s="345"/>
      <c r="N4" s="346"/>
      <c r="O4" s="345"/>
      <c r="P4" s="346"/>
      <c r="Q4" s="346"/>
      <c r="R4" s="346"/>
      <c r="S4" s="346"/>
      <c r="T4" s="345"/>
      <c r="U4" s="346"/>
      <c r="V4" s="345"/>
      <c r="W4" s="345"/>
      <c r="X4" s="345"/>
      <c r="Y4" s="345"/>
      <c r="Z4" s="345"/>
      <c r="AA4" s="345"/>
      <c r="AB4" s="41"/>
      <c r="AC4" s="41"/>
      <c r="AD4" s="41"/>
      <c r="AE4" s="41"/>
      <c r="AF4" s="41"/>
      <c r="AG4" s="41"/>
      <c r="AH4" s="41"/>
      <c r="AI4" s="41"/>
      <c r="AJ4" s="41"/>
      <c r="AK4" s="41"/>
      <c r="AL4" s="41"/>
      <c r="AM4" s="41"/>
      <c r="AN4" s="41"/>
      <c r="AO4" s="41"/>
      <c r="AP4" s="41"/>
      <c r="AQ4" s="41"/>
      <c r="AR4" s="41"/>
      <c r="AS4" s="41"/>
      <c r="AT4" s="41"/>
      <c r="AU4" s="41"/>
      <c r="AV4" s="41"/>
      <c r="AW4" s="41"/>
      <c r="AX4" s="41"/>
      <c r="AY4" s="42"/>
      <c r="AZ4" s="42"/>
      <c r="BA4" s="42"/>
      <c r="BB4" s="42"/>
      <c r="BC4" s="42"/>
      <c r="BD4" s="42"/>
      <c r="BE4" s="42"/>
      <c r="BF4" s="42"/>
      <c r="BG4" s="42"/>
    </row>
    <row r="5" spans="1:66" ht="17.100000000000001" customHeight="1" x14ac:dyDescent="0.3">
      <c r="B5" s="40"/>
      <c r="C5" s="41"/>
      <c r="D5" s="41"/>
      <c r="E5" s="41"/>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1"/>
      <c r="AK5" s="41"/>
      <c r="AL5" s="41"/>
      <c r="AM5" s="41"/>
      <c r="AN5" s="41"/>
      <c r="AO5" s="41"/>
      <c r="AP5" s="41"/>
      <c r="AQ5" s="41"/>
      <c r="AR5" s="41"/>
      <c r="AS5" s="41"/>
      <c r="AT5" s="41"/>
      <c r="AU5" s="41"/>
      <c r="AV5" s="41"/>
      <c r="AW5" s="41"/>
      <c r="AX5" s="41"/>
      <c r="AY5" s="42"/>
      <c r="AZ5" s="42"/>
      <c r="BA5" s="42"/>
      <c r="BB5" s="42"/>
      <c r="BC5" s="42"/>
      <c r="BD5" s="42"/>
      <c r="BE5" s="42"/>
      <c r="BF5" s="42"/>
      <c r="BG5" s="42"/>
    </row>
    <row r="6" spans="1:66" x14ac:dyDescent="0.3">
      <c r="J6" s="4"/>
      <c r="K6" s="4"/>
      <c r="L6" s="4"/>
    </row>
    <row r="7" spans="1:66" s="14" customFormat="1" ht="26.1" customHeight="1" x14ac:dyDescent="0.2">
      <c r="B7" s="293" t="s">
        <v>121</v>
      </c>
      <c r="C7" s="294"/>
      <c r="D7" s="294"/>
      <c r="E7" s="294"/>
      <c r="F7" s="294"/>
      <c r="G7" s="294"/>
      <c r="H7" s="294"/>
      <c r="I7" s="294"/>
      <c r="J7" s="294"/>
      <c r="K7" s="294"/>
      <c r="L7" s="294"/>
      <c r="M7" s="295"/>
      <c r="N7" s="300" t="s">
        <v>126</v>
      </c>
      <c r="O7" s="300"/>
      <c r="P7" s="300"/>
      <c r="Q7" s="300"/>
      <c r="R7" s="300"/>
      <c r="S7" s="300"/>
      <c r="T7" s="300"/>
      <c r="U7" s="300"/>
      <c r="V7" s="301" t="s">
        <v>140</v>
      </c>
      <c r="W7" s="301"/>
      <c r="X7" s="301"/>
      <c r="Y7" s="301"/>
      <c r="Z7" s="301"/>
      <c r="AA7" s="301"/>
      <c r="AB7" s="301"/>
      <c r="AC7" s="301"/>
      <c r="AD7" s="301"/>
      <c r="AE7" s="301"/>
      <c r="AF7" s="301"/>
      <c r="AG7" s="301"/>
      <c r="AH7" s="301"/>
      <c r="AI7" s="301"/>
      <c r="AJ7" s="301"/>
      <c r="AK7" s="301"/>
      <c r="AL7" s="301"/>
      <c r="AM7" s="301"/>
      <c r="AN7" s="301"/>
      <c r="AO7" s="301"/>
      <c r="AP7" s="302"/>
      <c r="AQ7" s="302"/>
      <c r="AR7" s="302"/>
      <c r="AS7" s="302"/>
      <c r="AT7" s="302"/>
      <c r="AU7" s="366" t="s">
        <v>142</v>
      </c>
      <c r="AV7" s="367"/>
      <c r="AW7" s="367"/>
      <c r="AX7" s="367"/>
      <c r="AY7" s="367"/>
      <c r="AZ7" s="367"/>
      <c r="BA7" s="368"/>
      <c r="BB7" s="382" t="s">
        <v>146</v>
      </c>
      <c r="BC7" s="369" t="s">
        <v>143</v>
      </c>
      <c r="BD7" s="370"/>
      <c r="BE7" s="370"/>
      <c r="BF7" s="370"/>
      <c r="BG7" s="370"/>
      <c r="BH7" s="370"/>
      <c r="BI7" s="370"/>
      <c r="BJ7" s="370"/>
      <c r="BK7" s="370"/>
      <c r="BL7" s="370"/>
      <c r="BM7" s="371"/>
    </row>
    <row r="8" spans="1:66" s="14" customFormat="1" ht="45" customHeight="1" x14ac:dyDescent="0.2">
      <c r="B8" s="322" t="s">
        <v>123</v>
      </c>
      <c r="C8" s="323"/>
      <c r="D8" s="323"/>
      <c r="E8" s="323"/>
      <c r="F8" s="323"/>
      <c r="G8" s="323"/>
      <c r="H8" s="324"/>
      <c r="I8" s="325" t="s">
        <v>124</v>
      </c>
      <c r="J8" s="326"/>
      <c r="K8" s="327" t="s">
        <v>125</v>
      </c>
      <c r="L8" s="328"/>
      <c r="M8" s="329"/>
      <c r="N8" s="296" t="s">
        <v>23</v>
      </c>
      <c r="O8" s="297"/>
      <c r="P8" s="298"/>
      <c r="Q8" s="312" t="s">
        <v>144</v>
      </c>
      <c r="R8" s="313"/>
      <c r="S8" s="313"/>
      <c r="T8" s="313"/>
      <c r="U8" s="314"/>
      <c r="V8" s="82" t="s">
        <v>145</v>
      </c>
      <c r="W8" s="315" t="s">
        <v>151</v>
      </c>
      <c r="X8" s="316"/>
      <c r="Y8" s="316"/>
      <c r="Z8" s="316"/>
      <c r="AA8" s="317"/>
      <c r="AB8" s="315" t="s">
        <v>499</v>
      </c>
      <c r="AC8" s="316"/>
      <c r="AD8" s="316"/>
      <c r="AE8" s="316"/>
      <c r="AF8" s="316"/>
      <c r="AG8" s="316"/>
      <c r="AH8" s="316"/>
      <c r="AI8" s="316"/>
      <c r="AJ8" s="316"/>
      <c r="AK8" s="316"/>
      <c r="AL8" s="316"/>
      <c r="AM8" s="316"/>
      <c r="AN8" s="316"/>
      <c r="AO8" s="316"/>
      <c r="AP8" s="399" t="s">
        <v>141</v>
      </c>
      <c r="AQ8" s="399"/>
      <c r="AR8" s="399"/>
      <c r="AS8" s="399"/>
      <c r="AT8" s="399"/>
      <c r="AU8" s="85"/>
      <c r="AV8" s="85"/>
      <c r="AW8" s="384" t="s">
        <v>67</v>
      </c>
      <c r="AX8" s="384"/>
      <c r="AY8" s="384"/>
      <c r="AZ8" s="384"/>
      <c r="BA8" s="384"/>
      <c r="BB8" s="382"/>
      <c r="BC8" s="372" t="s">
        <v>149</v>
      </c>
      <c r="BD8" s="373"/>
      <c r="BE8" s="373"/>
      <c r="BF8" s="374"/>
      <c r="BG8" s="375" t="s">
        <v>148</v>
      </c>
      <c r="BH8" s="376"/>
      <c r="BI8" s="376"/>
      <c r="BJ8" s="377"/>
      <c r="BK8" s="383" t="s">
        <v>147</v>
      </c>
      <c r="BL8" s="383"/>
      <c r="BM8" s="383"/>
    </row>
    <row r="9" spans="1:66" s="14" customFormat="1" ht="45.95" customHeight="1" x14ac:dyDescent="0.2">
      <c r="A9" s="385"/>
      <c r="B9" s="330" t="s">
        <v>175</v>
      </c>
      <c r="C9" s="299" t="s">
        <v>88</v>
      </c>
      <c r="D9" s="299" t="s">
        <v>122</v>
      </c>
      <c r="E9" s="330" t="s">
        <v>65</v>
      </c>
      <c r="F9" s="330" t="s">
        <v>62</v>
      </c>
      <c r="G9" s="299" t="s">
        <v>64</v>
      </c>
      <c r="H9" s="299" t="s">
        <v>70</v>
      </c>
      <c r="I9" s="331" t="s">
        <v>0</v>
      </c>
      <c r="J9" s="331" t="s">
        <v>459</v>
      </c>
      <c r="K9" s="387" t="s">
        <v>69</v>
      </c>
      <c r="L9" s="331" t="s">
        <v>491</v>
      </c>
      <c r="M9" s="331" t="s">
        <v>74</v>
      </c>
      <c r="N9" s="320" t="s">
        <v>138</v>
      </c>
      <c r="O9" s="320" t="s">
        <v>23</v>
      </c>
      <c r="P9" s="320" t="s">
        <v>472</v>
      </c>
      <c r="Q9" s="318" t="s">
        <v>150</v>
      </c>
      <c r="R9" s="319"/>
      <c r="S9" s="320" t="s">
        <v>139</v>
      </c>
      <c r="T9" s="320" t="s">
        <v>32</v>
      </c>
      <c r="U9" s="320" t="s">
        <v>473</v>
      </c>
      <c r="V9" s="347" t="s">
        <v>33</v>
      </c>
      <c r="W9" s="321" t="s">
        <v>6</v>
      </c>
      <c r="X9" s="321" t="s">
        <v>68</v>
      </c>
      <c r="Y9" s="347" t="s">
        <v>61</v>
      </c>
      <c r="Z9" s="347" t="s">
        <v>75</v>
      </c>
      <c r="AA9" s="347" t="s">
        <v>66</v>
      </c>
      <c r="AB9" s="354" t="s">
        <v>500</v>
      </c>
      <c r="AC9" s="355"/>
      <c r="AD9" s="355"/>
      <c r="AE9" s="355"/>
      <c r="AF9" s="355"/>
      <c r="AG9" s="355"/>
      <c r="AH9" s="355"/>
      <c r="AI9" s="355"/>
      <c r="AJ9" s="356"/>
      <c r="AK9" s="357" t="s">
        <v>502</v>
      </c>
      <c r="AL9" s="354" t="s">
        <v>501</v>
      </c>
      <c r="AM9" s="355"/>
      <c r="AN9" s="355"/>
      <c r="AO9" s="356"/>
      <c r="AP9" s="364" t="s">
        <v>474</v>
      </c>
      <c r="AQ9" s="364" t="s">
        <v>489</v>
      </c>
      <c r="AR9" s="321" t="s">
        <v>56</v>
      </c>
      <c r="AS9" s="321" t="s">
        <v>504</v>
      </c>
      <c r="AT9" s="321" t="s">
        <v>34</v>
      </c>
      <c r="AU9" s="365" t="s">
        <v>19</v>
      </c>
      <c r="AV9" s="360" t="s">
        <v>505</v>
      </c>
      <c r="AW9" s="359" t="s">
        <v>24</v>
      </c>
      <c r="AX9" s="403" t="s">
        <v>490</v>
      </c>
      <c r="AY9" s="359" t="s">
        <v>25</v>
      </c>
      <c r="AZ9" s="359" t="s">
        <v>26</v>
      </c>
      <c r="BA9" s="359" t="s">
        <v>28</v>
      </c>
      <c r="BB9" s="382"/>
      <c r="BC9" s="379" t="s">
        <v>6</v>
      </c>
      <c r="BD9" s="378" t="s">
        <v>29</v>
      </c>
      <c r="BE9" s="378" t="s">
        <v>27</v>
      </c>
      <c r="BF9" s="378" t="s">
        <v>14</v>
      </c>
      <c r="BG9" s="380" t="s">
        <v>520</v>
      </c>
      <c r="BH9" s="378" t="s">
        <v>29</v>
      </c>
      <c r="BI9" s="378" t="s">
        <v>27</v>
      </c>
      <c r="BJ9" s="378" t="s">
        <v>14</v>
      </c>
      <c r="BK9" s="378" t="s">
        <v>29</v>
      </c>
      <c r="BL9" s="378" t="s">
        <v>27</v>
      </c>
      <c r="BM9" s="378" t="s">
        <v>14</v>
      </c>
    </row>
    <row r="10" spans="1:66" s="16" customFormat="1" ht="69" customHeight="1" x14ac:dyDescent="0.25">
      <c r="A10" s="385"/>
      <c r="B10" s="330"/>
      <c r="C10" s="299"/>
      <c r="D10" s="299" t="s">
        <v>89</v>
      </c>
      <c r="E10" s="330"/>
      <c r="F10" s="330"/>
      <c r="G10" s="299"/>
      <c r="H10" s="299"/>
      <c r="I10" s="331"/>
      <c r="J10" s="331"/>
      <c r="K10" s="387"/>
      <c r="L10" s="331"/>
      <c r="M10" s="331"/>
      <c r="N10" s="320"/>
      <c r="O10" s="320"/>
      <c r="P10" s="320"/>
      <c r="Q10" s="54" t="s">
        <v>521</v>
      </c>
      <c r="R10" s="55" t="s">
        <v>308</v>
      </c>
      <c r="S10" s="320"/>
      <c r="T10" s="389"/>
      <c r="U10" s="320"/>
      <c r="V10" s="347"/>
      <c r="W10" s="321"/>
      <c r="X10" s="321"/>
      <c r="Y10" s="347"/>
      <c r="Z10" s="347"/>
      <c r="AA10" s="347"/>
      <c r="AB10" s="83" t="s">
        <v>312</v>
      </c>
      <c r="AC10" s="84" t="s">
        <v>382</v>
      </c>
      <c r="AD10" s="84" t="s">
        <v>383</v>
      </c>
      <c r="AE10" s="84" t="s">
        <v>384</v>
      </c>
      <c r="AF10" s="84" t="s">
        <v>385</v>
      </c>
      <c r="AG10" s="84" t="s">
        <v>386</v>
      </c>
      <c r="AH10" s="84" t="s">
        <v>387</v>
      </c>
      <c r="AI10" s="57" t="s">
        <v>18</v>
      </c>
      <c r="AJ10" s="84" t="s">
        <v>388</v>
      </c>
      <c r="AK10" s="358"/>
      <c r="AL10" s="84" t="s">
        <v>503</v>
      </c>
      <c r="AM10" s="84" t="s">
        <v>522</v>
      </c>
      <c r="AN10" s="84" t="s">
        <v>523</v>
      </c>
      <c r="AO10" s="84" t="s">
        <v>394</v>
      </c>
      <c r="AP10" s="321"/>
      <c r="AQ10" s="321"/>
      <c r="AR10" s="321"/>
      <c r="AS10" s="321"/>
      <c r="AT10" s="321"/>
      <c r="AU10" s="365"/>
      <c r="AV10" s="361"/>
      <c r="AW10" s="359"/>
      <c r="AX10" s="404"/>
      <c r="AY10" s="359"/>
      <c r="AZ10" s="359"/>
      <c r="BA10" s="359"/>
      <c r="BB10" s="382"/>
      <c r="BC10" s="379"/>
      <c r="BD10" s="378"/>
      <c r="BE10" s="378"/>
      <c r="BF10" s="378"/>
      <c r="BG10" s="381"/>
      <c r="BH10" s="378"/>
      <c r="BI10" s="378"/>
      <c r="BJ10" s="378"/>
      <c r="BK10" s="378"/>
      <c r="BL10" s="378"/>
      <c r="BM10" s="378"/>
    </row>
    <row r="11" spans="1:66" s="4" customFormat="1" ht="89.25" x14ac:dyDescent="0.25">
      <c r="A11" s="386" t="str">
        <f>C11&amp;COUNTIF($C$9:C11,C11)</f>
        <v>Corrupción1</v>
      </c>
      <c r="B11" s="275">
        <v>1</v>
      </c>
      <c r="C11" s="265" t="s">
        <v>85</v>
      </c>
      <c r="D11" s="268" t="s">
        <v>79</v>
      </c>
      <c r="E11" s="268" t="s">
        <v>456</v>
      </c>
      <c r="F11" s="268" t="s">
        <v>437</v>
      </c>
      <c r="G11" s="398" t="s">
        <v>586</v>
      </c>
      <c r="H11" s="363" t="s">
        <v>600</v>
      </c>
      <c r="I11" s="397" t="str">
        <f>"Posibilidad de recibir o solicitar cualquier dádiva o beneficio a nombre propio o de terceros, con el fin de "&amp;J11</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J11" s="278" t="s">
        <v>836</v>
      </c>
      <c r="K11" s="89" t="s">
        <v>492</v>
      </c>
      <c r="L11" s="38" t="s">
        <v>640</v>
      </c>
      <c r="M11" s="282" t="s">
        <v>623</v>
      </c>
      <c r="N11" s="278" t="s">
        <v>113</v>
      </c>
      <c r="O11" s="272" t="str">
        <f>IF(N11="","",IF(OR($N11=Tabla_Probabilidad!$D$20,$N11=Tabla_Probabilidad!$J$20),"Muy Baja",IF(OR($N11=Tabla_Probabilidad!$E$20,$N11=Tabla_Probabilidad!$K$20),"Baja",IF(OR($N11=Tabla_Probabilidad!$F$20,$N11=Tabla_Probabilidad!$L$20),"Media",IF(OR($N11=Tabla_Probabilidad!$G$20,$N11=Tabla_Probabilidad!$M$20),"Alta",IF(OR($N11=Tabla_Probabilidad!$H$20,$N11=Tabla_Probabilidad!$N$20),"Muy Alta"))))))</f>
        <v>Media</v>
      </c>
      <c r="P11" s="388">
        <f>IF(O11="Muy Baja",1,IF(O11="Baja",2,IF(O11="Media",3,IF(O11="Alta",4,IF(O11="Muy Alta",5,"")))))</f>
        <v>3</v>
      </c>
      <c r="Q11" s="269" t="str">
        <f>IFERROR(IF($C11="Corrupción",HYPERLINK("#"&amp;"Impacto_Riesgos!C"&amp;MATCH($B11,Impacto_Riesgos!$B$10:$B$138,0)+9,"Calcula el impacto aquí"),"")," ")</f>
        <v>Calcula el impacto aquí</v>
      </c>
      <c r="R11" s="286">
        <f>IFERROR(VLOOKUP(A11,Impacto_Riesgos!$A$8:$W$138,23,),"NA")</f>
        <v>14</v>
      </c>
      <c r="S11" s="289" t="s">
        <v>109</v>
      </c>
      <c r="T11" s="272" t="str">
        <f>IF($S11='Tabla Impacto'!$F$10,"Moderado",IF($S11='Tabla Impacto'!$G$10,"Mayor",IF($S11='Tabla Impacto'!$H$10,"Catastrófico","")))</f>
        <v>Catastrófico</v>
      </c>
      <c r="U11" s="285">
        <f>IF(T11="Leve",1,IF(T11="Menor",2,IF(T11="Moderado",3,IF(T11="Mayor",4,IF(T11="Catastrófico",5,"")))))</f>
        <v>5</v>
      </c>
      <c r="V11" s="277" t="str">
        <f>IF(OR(AND($O11="Muy Baja",T11="Leve"),AND($O11="Muy Baja",T11="Menor"),AND($O11="Baja",T11="Leve"),AND($O11="Baja",T11="Menor"),AND($O11="Media",T11="Leve")),"Bajo",IF(OR(AND($O11="Muy baja",T11="Moderado"),AND($O11="Baja",T11="Moderado"),AND($O11="Media",T11="Menor"),AND($O11="Alta",T11="Leve")),"Moderado",IF(OR(AND($O11="Muy Baja",T11="Mayor"),AND($O11="Baja",T11="Mayor"),AND($O11="Media",T11="Moderado"),AND($O11="Alta",T11="Menor"),AND($O11="Alta",T11="Moderado"),AND($O11="Muy Alta",T11="Leve"),AND($O11="Muy Alta",T11="Menor")),"Alto",IF(OR(AND($O11="Muy Baja",T11="Catastrófico"),AND($O11="Baja",T11="Catastrófico"),AND($O11="Media",T11="Mayor"),AND($O11="Media",T11="Catastrófico"),AND($O11="Alta",T11="Mayor"),AND($O11="Alta",T11="Catastrófico"),AND($O11="Muy Alta",T11="Moderado"),AND($O11="Muy Alta",T11="Mayor"),AND($O11="Muy Alta",T11="Catastrófico")),"Extremo",""))))</f>
        <v>Extremo</v>
      </c>
      <c r="W11" s="89" t="s">
        <v>513</v>
      </c>
      <c r="X11" s="87" t="s">
        <v>639</v>
      </c>
      <c r="Y11" s="36" t="s">
        <v>641</v>
      </c>
      <c r="Z11" s="36" t="s">
        <v>71</v>
      </c>
      <c r="AA11" s="246" t="s">
        <v>863</v>
      </c>
      <c r="AB11" s="59" t="s">
        <v>319</v>
      </c>
      <c r="AC11" s="59" t="s">
        <v>323</v>
      </c>
      <c r="AD11" s="37" t="s">
        <v>327</v>
      </c>
      <c r="AE11" s="37" t="s">
        <v>331</v>
      </c>
      <c r="AF11" s="37" t="s">
        <v>336</v>
      </c>
      <c r="AG11" s="56" t="s">
        <v>327</v>
      </c>
      <c r="AH11" s="37" t="s">
        <v>345</v>
      </c>
      <c r="AI11" s="90">
        <f>IF(COUNTBLANK(AB11:AH11)=7,"",IF($AB11="Asignado",15,0)+IF($AC11="Adecuado",15,0)+IF($AD11="Oportuna",15,0)+IF($AE11="Prevenir",15,0)+IF($AE11="Detectar",10,0)+IF($AF11="Confiable",15,0)+IF($AG11="Oportuna",15,0)+IF($AH11="Completa",10,0)+IF($AH11="Incompleta",5,0))</f>
        <v>100</v>
      </c>
      <c r="AJ11" s="90" t="str">
        <f t="shared" ref="AJ11:AJ39" si="0">IF(COUNTBLANK(AB11:AH11)=7,"",IF($AI11&lt;86,"Débil",IF($AI11&lt;96,"Moderado","Fuerte")))</f>
        <v>Fuerte</v>
      </c>
      <c r="AK11" s="37" t="s">
        <v>350</v>
      </c>
      <c r="AL11" s="90" t="str">
        <f>IFERROR(VLOOKUP(AJ11&amp;AK11,Tabla_Controles!$B$56:$G$65,5,FALSE),"")</f>
        <v>Fuerte</v>
      </c>
      <c r="AM11" s="91">
        <f>IF($AL11="","",IF($AL11="Fuerte",100,IF($AL11="Moderado",50,0)))</f>
        <v>100</v>
      </c>
      <c r="AN11" s="348">
        <f>IFERROR(AVERAGE(AM11:AM17),"")</f>
        <v>66.666666666666671</v>
      </c>
      <c r="AO11" s="351" t="str">
        <f>IF($AN11=100,"Fuerte",IF($AN11&lt;100,"Moderado",IF($AN11&lt;50,"Débil",IF($AN11=0,"",""))))</f>
        <v>Moderado</v>
      </c>
      <c r="AP11" s="391" t="s">
        <v>475</v>
      </c>
      <c r="AQ11" s="394">
        <f>IFERROR(P11-VLOOKUP(AO11&amp;AP11,Tabla_Controles!$B$77:$E$83,4,0),"")</f>
        <v>2</v>
      </c>
      <c r="AR11" s="390" t="str">
        <f>IF($AQ11="","",IF($AQ11=1,"Muy Baja",IF($AQ11=2,"Baja",IF($AQ11=3,"Media",IF($AQ11=4,"Alta",IF($AQ11=5,"Muy Alta","Muy Baja"))))))</f>
        <v>Baja</v>
      </c>
      <c r="AS11" s="390" t="str">
        <f>T11</f>
        <v>Catastrófico</v>
      </c>
      <c r="AT11" s="362" t="str">
        <f>IF(OR(AND($AR11="Muy Baja",$AS11="Leve"),AND($AR11="Muy Baja",$AS11="Menor"),AND($AR11="Baja",$AS11="Leve"),AND($AR11="Baja",$AS11="Menor"),AND($AR11="Media",$AS11="Leve")),"Bajo",IF(OR(AND($AR11="Muy baja",$AS11="Moderado"),AND($AR11="Baja",$AS11="Moderado"),AND($AR11="Media",$AS11="Menor"),AND($AR11="Alta",$AS11="Leve")),"Moderado",IF(OR(AND($AR11="Muy Baja",$AS11="Mayor"),AND($AR11="Baja",$AS11="Mayor"),AND($AR11="Media",$AS11="Moderado"),AND($AR11="Alta",$AS11="Menor"),AND($AR11="Alta",$AS11="Moderado"),AND($AR11="Muy Alta",$AS11="Leve"),AND($AR11="Muy Alta",$AS11="Menor")),"Alto",IF(OR(AND($AR11="Muy Baja",$AS11="Catastrófico"),AND($AR11="Baja",$AS11="Catastrófico"),AND($AR11="Media",$AS11="Mayor"),AND($AR11="Media",$AS11="Catastrófico"),AND($AR11="Alta",$AS11="Mayor"),AND($AR11="Alta",$AS11="Catastrófico"),AND($AR11="Muy Alta",$AS11="Moderado"),AND($AR11="Muy Alta",$AS11="Mayor"),AND($AR11="Muy Alta",$AS11="Catastrófico")),"Extremo",""))))</f>
        <v>Extremo</v>
      </c>
      <c r="AU11" s="363" t="s">
        <v>650</v>
      </c>
      <c r="AV11" s="232" t="s">
        <v>506</v>
      </c>
      <c r="AW11" s="248" t="s">
        <v>817</v>
      </c>
      <c r="AX11" s="250" t="s">
        <v>818</v>
      </c>
      <c r="AY11" s="92" t="s">
        <v>863</v>
      </c>
      <c r="AZ11" s="255">
        <v>45199</v>
      </c>
      <c r="BA11" s="249" t="s">
        <v>879</v>
      </c>
      <c r="BB11" s="405" t="s">
        <v>819</v>
      </c>
      <c r="BC11" s="89" t="s">
        <v>513</v>
      </c>
      <c r="BD11" s="86"/>
      <c r="BE11" s="39"/>
      <c r="BF11" s="39"/>
      <c r="BG11" s="88" t="s">
        <v>506</v>
      </c>
      <c r="BH11" s="86"/>
      <c r="BI11" s="92"/>
      <c r="BJ11" s="92"/>
      <c r="BK11" s="416"/>
      <c r="BL11" s="400"/>
      <c r="BM11" s="400"/>
      <c r="BN11" s="182"/>
    </row>
    <row r="12" spans="1:66" ht="116.1" customHeight="1" x14ac:dyDescent="0.3">
      <c r="A12" s="386"/>
      <c r="B12" s="276">
        <v>1</v>
      </c>
      <c r="C12" s="266"/>
      <c r="D12" s="268"/>
      <c r="E12" s="268"/>
      <c r="F12" s="268"/>
      <c r="G12" s="398"/>
      <c r="H12" s="363"/>
      <c r="I12" s="397"/>
      <c r="J12" s="278"/>
      <c r="K12" s="89" t="s">
        <v>493</v>
      </c>
      <c r="L12" s="38" t="s">
        <v>837</v>
      </c>
      <c r="M12" s="283"/>
      <c r="N12" s="278"/>
      <c r="O12" s="272"/>
      <c r="P12" s="388"/>
      <c r="Q12" s="270"/>
      <c r="R12" s="287"/>
      <c r="S12" s="289"/>
      <c r="T12" s="272"/>
      <c r="U12" s="285"/>
      <c r="V12" s="277"/>
      <c r="W12" s="89" t="s">
        <v>514</v>
      </c>
      <c r="X12" s="87" t="s">
        <v>838</v>
      </c>
      <c r="Y12" s="36" t="s">
        <v>839</v>
      </c>
      <c r="Z12" s="36" t="s">
        <v>71</v>
      </c>
      <c r="AA12" s="246" t="s">
        <v>870</v>
      </c>
      <c r="AB12" s="59" t="s">
        <v>319</v>
      </c>
      <c r="AC12" s="59" t="s">
        <v>323</v>
      </c>
      <c r="AD12" s="37" t="s">
        <v>328</v>
      </c>
      <c r="AE12" s="37" t="s">
        <v>331</v>
      </c>
      <c r="AF12" s="37" t="s">
        <v>336</v>
      </c>
      <c r="AG12" s="56" t="s">
        <v>327</v>
      </c>
      <c r="AH12" s="37" t="s">
        <v>345</v>
      </c>
      <c r="AI12" s="90">
        <f t="shared" ref="AI12:AI40" si="1">IF(COUNTBLANK(AB12:AH12)=7,"",IF($AB12="Asignado",15,0)+IF($AC12="Adecuado",15,0)+IF($AD12="Oportuna",15,0)+IF($AE12="Prevenir",15,0)+IF($AE12="Detectar",10,0)+IF($AF12="Confiable",15,0)+IF($AG12="Oportuna",15,0)+IF($AH12="Completa",10,0)+IF($AH12="Incompleta",5,0))</f>
        <v>85</v>
      </c>
      <c r="AJ12" s="90" t="str">
        <f t="shared" si="0"/>
        <v>Débil</v>
      </c>
      <c r="AK12" s="37" t="s">
        <v>41</v>
      </c>
      <c r="AL12" s="90" t="str">
        <f>IFERROR(VLOOKUP(AJ12&amp;AK12,Tabla_Controles!$B$56:$G$65,5,FALSE),"")</f>
        <v>Débil</v>
      </c>
      <c r="AM12" s="91">
        <f t="shared" ref="AM12:AM40" si="2">IF($AL12="","",IF($AL12="Fuerte",100,IF($AL12="Moderado",50,0)))</f>
        <v>0</v>
      </c>
      <c r="AN12" s="349"/>
      <c r="AO12" s="352"/>
      <c r="AP12" s="392"/>
      <c r="AQ12" s="395"/>
      <c r="AR12" s="390"/>
      <c r="AS12" s="390"/>
      <c r="AT12" s="362"/>
      <c r="AU12" s="363"/>
      <c r="AV12" s="232" t="s">
        <v>507</v>
      </c>
      <c r="AW12" s="92" t="s">
        <v>582</v>
      </c>
      <c r="AX12" s="92" t="s">
        <v>813</v>
      </c>
      <c r="AY12" s="92" t="s">
        <v>870</v>
      </c>
      <c r="AZ12" s="86" t="s">
        <v>578</v>
      </c>
      <c r="BA12" s="249" t="s">
        <v>879</v>
      </c>
      <c r="BB12" s="406"/>
      <c r="BC12" s="89" t="s">
        <v>514</v>
      </c>
      <c r="BD12" s="86"/>
      <c r="BE12" s="39"/>
      <c r="BF12" s="39"/>
      <c r="BG12" s="88" t="s">
        <v>507</v>
      </c>
      <c r="BH12" s="86"/>
      <c r="BI12" s="92"/>
      <c r="BJ12" s="92"/>
      <c r="BK12" s="417"/>
      <c r="BL12" s="401"/>
      <c r="BM12" s="401"/>
      <c r="BN12" s="182"/>
    </row>
    <row r="13" spans="1:66" ht="89.25" x14ac:dyDescent="0.3">
      <c r="A13" s="386"/>
      <c r="B13" s="276">
        <v>1</v>
      </c>
      <c r="C13" s="266"/>
      <c r="D13" s="268"/>
      <c r="E13" s="268"/>
      <c r="F13" s="268"/>
      <c r="G13" s="398"/>
      <c r="H13" s="363"/>
      <c r="I13" s="397"/>
      <c r="J13" s="278"/>
      <c r="K13" s="89" t="s">
        <v>494</v>
      </c>
      <c r="L13" s="38" t="s">
        <v>642</v>
      </c>
      <c r="M13" s="283"/>
      <c r="N13" s="278"/>
      <c r="O13" s="272"/>
      <c r="P13" s="388"/>
      <c r="Q13" s="270"/>
      <c r="R13" s="287"/>
      <c r="S13" s="289"/>
      <c r="T13" s="272"/>
      <c r="U13" s="285"/>
      <c r="V13" s="277"/>
      <c r="W13" s="89" t="s">
        <v>515</v>
      </c>
      <c r="X13" s="87" t="s">
        <v>643</v>
      </c>
      <c r="Y13" s="36" t="s">
        <v>644</v>
      </c>
      <c r="Z13" s="36" t="s">
        <v>645</v>
      </c>
      <c r="AA13" s="246" t="s">
        <v>870</v>
      </c>
      <c r="AB13" s="59" t="s">
        <v>319</v>
      </c>
      <c r="AC13" s="59" t="s">
        <v>323</v>
      </c>
      <c r="AD13" s="37" t="s">
        <v>327</v>
      </c>
      <c r="AE13" s="37" t="s">
        <v>331</v>
      </c>
      <c r="AF13" s="37" t="s">
        <v>336</v>
      </c>
      <c r="AG13" s="56" t="s">
        <v>327</v>
      </c>
      <c r="AH13" s="37" t="s">
        <v>345</v>
      </c>
      <c r="AI13" s="90">
        <f t="shared" si="1"/>
        <v>100</v>
      </c>
      <c r="AJ13" s="90" t="str">
        <f t="shared" si="0"/>
        <v>Fuerte</v>
      </c>
      <c r="AK13" s="37" t="s">
        <v>350</v>
      </c>
      <c r="AL13" s="90" t="str">
        <f>IFERROR(VLOOKUP(AJ13&amp;AK13,Tabla_Controles!$B$56:$G$65,5,FALSE),"")</f>
        <v>Fuerte</v>
      </c>
      <c r="AM13" s="91">
        <f t="shared" si="2"/>
        <v>100</v>
      </c>
      <c r="AN13" s="349"/>
      <c r="AO13" s="352"/>
      <c r="AP13" s="392"/>
      <c r="AQ13" s="395"/>
      <c r="AR13" s="390"/>
      <c r="AS13" s="390"/>
      <c r="AT13" s="362"/>
      <c r="AU13" s="363"/>
      <c r="AV13" s="232" t="s">
        <v>508</v>
      </c>
      <c r="AW13" s="248" t="s">
        <v>71</v>
      </c>
      <c r="AX13" s="92" t="s">
        <v>71</v>
      </c>
      <c r="AY13" s="92" t="s">
        <v>71</v>
      </c>
      <c r="AZ13" s="249" t="s">
        <v>71</v>
      </c>
      <c r="BA13" s="249" t="s">
        <v>71</v>
      </c>
      <c r="BB13" s="406"/>
      <c r="BC13" s="89" t="s">
        <v>515</v>
      </c>
      <c r="BD13" s="86"/>
      <c r="BE13" s="39"/>
      <c r="BF13" s="39"/>
      <c r="BG13" s="88" t="s">
        <v>508</v>
      </c>
      <c r="BH13" s="86"/>
      <c r="BI13" s="92"/>
      <c r="BJ13" s="92"/>
      <c r="BK13" s="417"/>
      <c r="BL13" s="401"/>
      <c r="BM13" s="401"/>
      <c r="BN13" s="182"/>
    </row>
    <row r="14" spans="1:66" ht="127.5" x14ac:dyDescent="0.3">
      <c r="A14" s="386"/>
      <c r="B14" s="276">
        <v>1</v>
      </c>
      <c r="C14" s="266"/>
      <c r="D14" s="268"/>
      <c r="E14" s="268"/>
      <c r="F14" s="268"/>
      <c r="G14" s="398"/>
      <c r="H14" s="363"/>
      <c r="I14" s="397"/>
      <c r="J14" s="278"/>
      <c r="K14" s="89" t="s">
        <v>495</v>
      </c>
      <c r="L14" s="38" t="s">
        <v>647</v>
      </c>
      <c r="M14" s="283"/>
      <c r="N14" s="278"/>
      <c r="O14" s="272"/>
      <c r="P14" s="388"/>
      <c r="Q14" s="270"/>
      <c r="R14" s="287"/>
      <c r="S14" s="289"/>
      <c r="T14" s="272"/>
      <c r="U14" s="285"/>
      <c r="V14" s="277"/>
      <c r="W14" s="89" t="s">
        <v>516</v>
      </c>
      <c r="X14" s="231" t="s">
        <v>648</v>
      </c>
      <c r="Y14" s="36" t="s">
        <v>649</v>
      </c>
      <c r="Z14" s="36" t="s">
        <v>646</v>
      </c>
      <c r="AA14" s="246" t="s">
        <v>873</v>
      </c>
      <c r="AB14" s="59" t="s">
        <v>319</v>
      </c>
      <c r="AC14" s="59" t="s">
        <v>323</v>
      </c>
      <c r="AD14" s="37" t="s">
        <v>327</v>
      </c>
      <c r="AE14" s="37" t="s">
        <v>331</v>
      </c>
      <c r="AF14" s="37" t="s">
        <v>336</v>
      </c>
      <c r="AG14" s="56" t="s">
        <v>327</v>
      </c>
      <c r="AH14" s="37" t="s">
        <v>345</v>
      </c>
      <c r="AI14" s="90">
        <f t="shared" si="1"/>
        <v>100</v>
      </c>
      <c r="AJ14" s="90" t="str">
        <f t="shared" si="0"/>
        <v>Fuerte</v>
      </c>
      <c r="AK14" s="37" t="s">
        <v>350</v>
      </c>
      <c r="AL14" s="90" t="str">
        <f>IFERROR(VLOOKUP(AJ14&amp;AK14,Tabla_Controles!$B$56:$G$65,5,FALSE),"")</f>
        <v>Fuerte</v>
      </c>
      <c r="AM14" s="91">
        <f t="shared" si="2"/>
        <v>100</v>
      </c>
      <c r="AN14" s="349"/>
      <c r="AO14" s="352"/>
      <c r="AP14" s="392"/>
      <c r="AQ14" s="395"/>
      <c r="AR14" s="390"/>
      <c r="AS14" s="390"/>
      <c r="AT14" s="362"/>
      <c r="AU14" s="363"/>
      <c r="AV14" s="232" t="s">
        <v>509</v>
      </c>
      <c r="AW14" s="92" t="s">
        <v>71</v>
      </c>
      <c r="AX14" s="92" t="s">
        <v>71</v>
      </c>
      <c r="AY14" s="92" t="s">
        <v>71</v>
      </c>
      <c r="AZ14" s="249" t="s">
        <v>71</v>
      </c>
      <c r="BA14" s="249" t="s">
        <v>71</v>
      </c>
      <c r="BB14" s="406"/>
      <c r="BC14" s="89" t="s">
        <v>516</v>
      </c>
      <c r="BD14" s="86"/>
      <c r="BE14" s="39"/>
      <c r="BF14" s="39"/>
      <c r="BG14" s="88" t="s">
        <v>509</v>
      </c>
      <c r="BH14" s="86"/>
      <c r="BI14" s="92"/>
      <c r="BJ14" s="92"/>
      <c r="BK14" s="417"/>
      <c r="BL14" s="401"/>
      <c r="BM14" s="401"/>
      <c r="BN14" s="182"/>
    </row>
    <row r="15" spans="1:66" ht="115.5" x14ac:dyDescent="0.3">
      <c r="A15" s="386"/>
      <c r="B15" s="276">
        <v>1</v>
      </c>
      <c r="C15" s="266"/>
      <c r="D15" s="268"/>
      <c r="E15" s="268"/>
      <c r="F15" s="268"/>
      <c r="G15" s="398"/>
      <c r="H15" s="363"/>
      <c r="I15" s="397"/>
      <c r="J15" s="278"/>
      <c r="K15" s="89" t="s">
        <v>496</v>
      </c>
      <c r="L15" s="38" t="s">
        <v>842</v>
      </c>
      <c r="M15" s="283"/>
      <c r="N15" s="278"/>
      <c r="O15" s="272"/>
      <c r="P15" s="388"/>
      <c r="Q15" s="270"/>
      <c r="R15" s="287"/>
      <c r="S15" s="289"/>
      <c r="T15" s="272"/>
      <c r="U15" s="285"/>
      <c r="V15" s="277"/>
      <c r="W15" s="89" t="s">
        <v>517</v>
      </c>
      <c r="X15" s="87" t="s">
        <v>843</v>
      </c>
      <c r="Y15" s="36" t="s">
        <v>844</v>
      </c>
      <c r="Z15" s="36" t="s">
        <v>651</v>
      </c>
      <c r="AA15" s="246" t="s">
        <v>686</v>
      </c>
      <c r="AB15" s="59" t="s">
        <v>319</v>
      </c>
      <c r="AC15" s="59" t="s">
        <v>323</v>
      </c>
      <c r="AD15" s="37" t="s">
        <v>327</v>
      </c>
      <c r="AE15" s="37" t="s">
        <v>332</v>
      </c>
      <c r="AF15" s="37" t="s">
        <v>336</v>
      </c>
      <c r="AG15" s="56" t="s">
        <v>327</v>
      </c>
      <c r="AH15" s="37" t="s">
        <v>345</v>
      </c>
      <c r="AI15" s="90">
        <f t="shared" si="1"/>
        <v>95</v>
      </c>
      <c r="AJ15" s="90" t="str">
        <f t="shared" si="0"/>
        <v>Moderado</v>
      </c>
      <c r="AK15" s="37" t="s">
        <v>350</v>
      </c>
      <c r="AL15" s="90" t="str">
        <f>IFERROR(VLOOKUP(AJ15&amp;AK15,Tabla_Controles!$B$56:$G$65,5,FALSE),"")</f>
        <v>Moderado</v>
      </c>
      <c r="AM15" s="91">
        <f t="shared" si="2"/>
        <v>50</v>
      </c>
      <c r="AN15" s="349"/>
      <c r="AO15" s="352"/>
      <c r="AP15" s="392"/>
      <c r="AQ15" s="395"/>
      <c r="AR15" s="390"/>
      <c r="AS15" s="390"/>
      <c r="AT15" s="362"/>
      <c r="AU15" s="363"/>
      <c r="AV15" s="232" t="s">
        <v>510</v>
      </c>
      <c r="AW15" s="248" t="s">
        <v>577</v>
      </c>
      <c r="AX15" s="92" t="s">
        <v>816</v>
      </c>
      <c r="AY15" s="248" t="s">
        <v>686</v>
      </c>
      <c r="AZ15" s="86" t="s">
        <v>578</v>
      </c>
      <c r="BA15" s="249" t="s">
        <v>879</v>
      </c>
      <c r="BB15" s="406"/>
      <c r="BC15" s="89" t="s">
        <v>517</v>
      </c>
      <c r="BD15" s="86"/>
      <c r="BE15" s="39"/>
      <c r="BF15" s="39"/>
      <c r="BG15" s="88" t="s">
        <v>510</v>
      </c>
      <c r="BH15" s="86"/>
      <c r="BI15" s="92"/>
      <c r="BJ15" s="92"/>
      <c r="BK15" s="417"/>
      <c r="BL15" s="401"/>
      <c r="BM15" s="401"/>
      <c r="BN15" s="182"/>
    </row>
    <row r="16" spans="1:66" ht="102" x14ac:dyDescent="0.3">
      <c r="A16" s="386"/>
      <c r="B16" s="276">
        <v>1</v>
      </c>
      <c r="C16" s="266"/>
      <c r="D16" s="268"/>
      <c r="E16" s="268"/>
      <c r="F16" s="268"/>
      <c r="G16" s="398"/>
      <c r="H16" s="363"/>
      <c r="I16" s="397"/>
      <c r="J16" s="278"/>
      <c r="K16" s="89" t="s">
        <v>497</v>
      </c>
      <c r="L16" s="38" t="s">
        <v>652</v>
      </c>
      <c r="M16" s="283"/>
      <c r="N16" s="278"/>
      <c r="O16" s="272"/>
      <c r="P16" s="388"/>
      <c r="Q16" s="270"/>
      <c r="R16" s="287"/>
      <c r="S16" s="289"/>
      <c r="T16" s="272"/>
      <c r="U16" s="285"/>
      <c r="V16" s="277"/>
      <c r="W16" s="89" t="s">
        <v>518</v>
      </c>
      <c r="X16" s="87" t="s">
        <v>653</v>
      </c>
      <c r="Y16" s="36" t="s">
        <v>530</v>
      </c>
      <c r="Z16" s="36" t="s">
        <v>654</v>
      </c>
      <c r="AA16" s="246" t="s">
        <v>872</v>
      </c>
      <c r="AB16" s="59" t="s">
        <v>319</v>
      </c>
      <c r="AC16" s="59" t="s">
        <v>323</v>
      </c>
      <c r="AD16" s="37" t="s">
        <v>327</v>
      </c>
      <c r="AE16" s="37" t="s">
        <v>332</v>
      </c>
      <c r="AF16" s="37" t="s">
        <v>336</v>
      </c>
      <c r="AG16" s="56" t="s">
        <v>327</v>
      </c>
      <c r="AH16" s="37" t="s">
        <v>345</v>
      </c>
      <c r="AI16" s="90">
        <f t="shared" si="1"/>
        <v>95</v>
      </c>
      <c r="AJ16" s="90" t="str">
        <f t="shared" si="0"/>
        <v>Moderado</v>
      </c>
      <c r="AK16" s="37" t="s">
        <v>350</v>
      </c>
      <c r="AL16" s="90" t="str">
        <f>IFERROR(VLOOKUP(AJ16&amp;AK16,Tabla_Controles!$B$56:$G$65,5,FALSE),"")</f>
        <v>Moderado</v>
      </c>
      <c r="AM16" s="91">
        <f t="shared" si="2"/>
        <v>50</v>
      </c>
      <c r="AN16" s="349"/>
      <c r="AO16" s="352"/>
      <c r="AP16" s="392"/>
      <c r="AQ16" s="395"/>
      <c r="AR16" s="390"/>
      <c r="AS16" s="390"/>
      <c r="AT16" s="362"/>
      <c r="AU16" s="363"/>
      <c r="AV16" s="232" t="s">
        <v>511</v>
      </c>
      <c r="AW16" s="38" t="s">
        <v>814</v>
      </c>
      <c r="AX16" s="256" t="s">
        <v>815</v>
      </c>
      <c r="AY16" s="256" t="s">
        <v>872</v>
      </c>
      <c r="AZ16" s="87" t="s">
        <v>880</v>
      </c>
      <c r="BA16" s="87" t="s">
        <v>881</v>
      </c>
      <c r="BB16" s="406"/>
      <c r="BC16" s="89" t="s">
        <v>518</v>
      </c>
      <c r="BD16" s="86"/>
      <c r="BE16" s="39"/>
      <c r="BF16" s="39"/>
      <c r="BG16" s="88" t="s">
        <v>511</v>
      </c>
      <c r="BH16" s="86"/>
      <c r="BI16" s="92"/>
      <c r="BJ16" s="92"/>
      <c r="BK16" s="417"/>
      <c r="BL16" s="401"/>
      <c r="BM16" s="401"/>
      <c r="BN16" s="182"/>
    </row>
    <row r="17" spans="1:66" ht="33" hidden="1" x14ac:dyDescent="0.3">
      <c r="A17" s="386"/>
      <c r="B17" s="276">
        <v>1</v>
      </c>
      <c r="C17" s="267"/>
      <c r="D17" s="268"/>
      <c r="E17" s="268"/>
      <c r="F17" s="268"/>
      <c r="G17" s="398"/>
      <c r="H17" s="363"/>
      <c r="I17" s="397"/>
      <c r="J17" s="278"/>
      <c r="K17" s="89" t="s">
        <v>498</v>
      </c>
      <c r="L17" s="38"/>
      <c r="M17" s="284"/>
      <c r="N17" s="278"/>
      <c r="O17" s="272"/>
      <c r="P17" s="388"/>
      <c r="Q17" s="271"/>
      <c r="R17" s="288"/>
      <c r="S17" s="289"/>
      <c r="T17" s="272"/>
      <c r="U17" s="285"/>
      <c r="V17" s="277"/>
      <c r="W17" s="89" t="s">
        <v>519</v>
      </c>
      <c r="X17" s="87"/>
      <c r="Y17" s="36"/>
      <c r="Z17" s="36"/>
      <c r="AA17" s="246"/>
      <c r="AB17" s="59"/>
      <c r="AC17" s="59"/>
      <c r="AD17" s="37"/>
      <c r="AE17" s="37"/>
      <c r="AF17" s="37"/>
      <c r="AG17" s="56"/>
      <c r="AH17" s="37"/>
      <c r="AI17" s="90" t="str">
        <f t="shared" si="1"/>
        <v/>
      </c>
      <c r="AJ17" s="90" t="str">
        <f t="shared" si="0"/>
        <v/>
      </c>
      <c r="AK17" s="37"/>
      <c r="AL17" s="90" t="str">
        <f>IFERROR(VLOOKUP(AJ17&amp;AK17,Tabla_Controles!$B$56:$G$65,5,FALSE),"")</f>
        <v/>
      </c>
      <c r="AM17" s="91" t="str">
        <f t="shared" si="2"/>
        <v/>
      </c>
      <c r="AN17" s="350"/>
      <c r="AO17" s="353"/>
      <c r="AP17" s="393"/>
      <c r="AQ17" s="396"/>
      <c r="AR17" s="390"/>
      <c r="AS17" s="390"/>
      <c r="AT17" s="362"/>
      <c r="AU17" s="363"/>
      <c r="AV17" s="232" t="s">
        <v>512</v>
      </c>
      <c r="AW17" s="237"/>
      <c r="AX17" s="239"/>
      <c r="AY17" s="239"/>
      <c r="AZ17" s="240"/>
      <c r="BA17" s="240"/>
      <c r="BB17" s="407"/>
      <c r="BC17" s="89" t="s">
        <v>519</v>
      </c>
      <c r="BD17" s="86"/>
      <c r="BE17" s="39"/>
      <c r="BF17" s="39"/>
      <c r="BG17" s="88" t="s">
        <v>512</v>
      </c>
      <c r="BH17" s="86"/>
      <c r="BI17" s="92"/>
      <c r="BJ17" s="92"/>
      <c r="BK17" s="418"/>
      <c r="BL17" s="402"/>
      <c r="BM17" s="402"/>
      <c r="BN17" s="182"/>
    </row>
    <row r="18" spans="1:66" ht="114.95" customHeight="1" x14ac:dyDescent="0.3">
      <c r="A18" s="386" t="str">
        <f>C18&amp;COUNTIF($C$10:C18,C18)</f>
        <v>Corrupción2</v>
      </c>
      <c r="B18" s="275">
        <v>6</v>
      </c>
      <c r="C18" s="265" t="s">
        <v>85</v>
      </c>
      <c r="D18" s="268" t="s">
        <v>79</v>
      </c>
      <c r="E18" s="268" t="s">
        <v>451</v>
      </c>
      <c r="F18" s="268" t="s">
        <v>86</v>
      </c>
      <c r="G18" s="290" t="s">
        <v>587</v>
      </c>
      <c r="H18" s="279" t="s">
        <v>601</v>
      </c>
      <c r="I18" s="397" t="str">
        <f>"Posibilidad de recibir o solicitar cualquier dádiva o beneficio a nombre propio o de terceros, con el fin de "&amp;J18</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J18" s="278" t="s">
        <v>840</v>
      </c>
      <c r="K18" s="89" t="s">
        <v>492</v>
      </c>
      <c r="L18" s="38" t="s">
        <v>687</v>
      </c>
      <c r="M18" s="282" t="s">
        <v>625</v>
      </c>
      <c r="N18" s="278" t="s">
        <v>113</v>
      </c>
      <c r="O18" s="272" t="str">
        <f>IF(N18="","",IF(OR($N18=Tabla_Probabilidad!$D$20,$N18=Tabla_Probabilidad!$J$20),"Muy Baja",IF(OR($N18=Tabla_Probabilidad!$E$20,$N18=Tabla_Probabilidad!$K$20),"Baja",IF(OR($N18=Tabla_Probabilidad!$F$20,$N18=Tabla_Probabilidad!$L$20),"Media",IF(OR($N18=Tabla_Probabilidad!$G$20,$N18=Tabla_Probabilidad!$M$20),"Alta",IF(OR($N18=Tabla_Probabilidad!$H$20,$N18=Tabla_Probabilidad!$N$20),"Muy Alta"))))))</f>
        <v>Media</v>
      </c>
      <c r="P18" s="388">
        <f>IF(O18="Muy Baja",1,IF(O18="Baja",2,IF(O18="Media",3,IF(O18="Alta",4,IF(O18="Muy Alta",5,"")))))</f>
        <v>3</v>
      </c>
      <c r="Q18" s="269" t="str">
        <f>IFERROR(IF($C18="Corrupción",HYPERLINK("#"&amp;"Impacto_Riesgos!C"&amp;MATCH($B18,Impacto_Riesgos!$B$10:$B$138,0)+9,"Calcula el impacto aquí"),"")," ")</f>
        <v>Calcula el impacto aquí</v>
      </c>
      <c r="R18" s="286">
        <f>IFERROR(VLOOKUP(A18,Impacto_Riesgos!$A$8:$W$138,23,),"NA")</f>
        <v>15</v>
      </c>
      <c r="S18" s="289" t="s">
        <v>109</v>
      </c>
      <c r="T18" s="272" t="str">
        <f>IF($S18='Tabla Impacto'!$F$10,"Moderado",IF($S18='Tabla Impacto'!$G$10,"Mayor",IF($S18='Tabla Impacto'!$H$10,"Catastrófico","")))</f>
        <v>Catastrófico</v>
      </c>
      <c r="U18" s="285">
        <f>IF(T18="Leve",1,IF(T18="Menor",2,IF(T18="Moderado",3,IF(T18="Mayor",4,IF(T18="Catastrófico",5,"")))))</f>
        <v>5</v>
      </c>
      <c r="V18" s="277" t="str">
        <f>IF(OR(AND($O18="Muy Baja",T18="Leve"),AND($O18="Muy Baja",T18="Menor"),AND($O18="Baja",T18="Leve"),AND($O18="Baja",T18="Menor"),AND($O18="Media",T18="Leve")),"Bajo",IF(OR(AND($O18="Muy baja",T18="Moderado"),AND($O18="Baja",T18="Moderado"),AND($O18="Media",T18="Menor"),AND($O18="Alta",T18="Leve")),"Moderado",IF(OR(AND($O18="Muy Baja",T18="Mayor"),AND($O18="Baja",T18="Mayor"),AND($O18="Media",T18="Moderado"),AND($O18="Alta",T18="Menor"),AND($O18="Alta",T18="Moderado"),AND($O18="Muy Alta",T18="Leve"),AND($O18="Muy Alta",T18="Menor")),"Alto",IF(OR(AND($O18="Muy Baja",T18="Catastrófico"),AND($O18="Baja",T18="Catastrófico"),AND($O18="Media",T18="Mayor"),AND($O18="Media",T18="Catastrófico"),AND($O18="Alta",T18="Mayor"),AND($O18="Alta",T18="Catastrófico"),AND($O18="Muy Alta",T18="Moderado"),AND($O18="Muy Alta",T18="Mayor"),AND($O18="Muy Alta",T18="Catastrófico")),"Extremo",""))))</f>
        <v>Extremo</v>
      </c>
      <c r="W18" s="89" t="s">
        <v>513</v>
      </c>
      <c r="X18" s="87" t="s">
        <v>688</v>
      </c>
      <c r="Y18" s="36" t="s">
        <v>684</v>
      </c>
      <c r="Z18" s="36" t="s">
        <v>685</v>
      </c>
      <c r="AA18" s="246" t="s">
        <v>858</v>
      </c>
      <c r="AB18" s="59" t="s">
        <v>319</v>
      </c>
      <c r="AC18" s="59" t="s">
        <v>323</v>
      </c>
      <c r="AD18" s="37" t="s">
        <v>327</v>
      </c>
      <c r="AE18" s="37" t="s">
        <v>331</v>
      </c>
      <c r="AF18" s="37" t="s">
        <v>336</v>
      </c>
      <c r="AG18" s="56" t="s">
        <v>327</v>
      </c>
      <c r="AH18" s="37" t="s">
        <v>345</v>
      </c>
      <c r="AI18" s="90">
        <f t="shared" si="1"/>
        <v>100</v>
      </c>
      <c r="AJ18" s="90" t="str">
        <f t="shared" si="0"/>
        <v>Fuerte</v>
      </c>
      <c r="AK18" s="37" t="s">
        <v>350</v>
      </c>
      <c r="AL18" s="90" t="str">
        <f>IFERROR(VLOOKUP(AJ18&amp;AK18,Tabla_Controles!$B$56:$G$65,5,FALSE),"")</f>
        <v>Fuerte</v>
      </c>
      <c r="AM18" s="91">
        <f t="shared" si="2"/>
        <v>100</v>
      </c>
      <c r="AN18" s="348">
        <f>IFERROR(AVERAGE(AM18:AM24),"")</f>
        <v>66.666666666666671</v>
      </c>
      <c r="AO18" s="351" t="str">
        <f>IF($AN18=100,"Fuerte",IF($AN18&lt;100,"Moderado",IF($AN18&lt;50,"Débil",IF($AN18=0,"",""))))</f>
        <v>Moderado</v>
      </c>
      <c r="AP18" s="391" t="s">
        <v>475</v>
      </c>
      <c r="AQ18" s="394">
        <f>IFERROR(P18-VLOOKUP(AO18&amp;AP18,Tabla_Controles!$B$77:$E$83,4,0),"")</f>
        <v>2</v>
      </c>
      <c r="AR18" s="390" t="str">
        <f>IF($AQ18="","",IF($AQ18=1,"Muy Baja",IF($AQ18=2,"Baja",IF($AQ18=3,"Media",IF($AQ18=4,"Alta",IF($AQ18=5,"Muy Alta","Muy Baja"))))))</f>
        <v>Baja</v>
      </c>
      <c r="AS18" s="390" t="str">
        <f>T18</f>
        <v>Catastrófico</v>
      </c>
      <c r="AT18" s="362" t="str">
        <f>IF(OR(AND($AR18="Muy Baja",$AS18="Leve"),AND($AR18="Muy Baja",$AS18="Menor"),AND($AR18="Baja",$AS18="Leve"),AND($AR18="Baja",$AS18="Menor"),AND($AR18="Media",$AS18="Leve")),"Bajo",IF(OR(AND($AR18="Muy baja",$AS18="Moderado"),AND($AR18="Baja",$AS18="Moderado"),AND($AR18="Media",$AS18="Menor"),AND($AR18="Alta",$AS18="Leve")),"Moderado",IF(OR(AND($AR18="Muy Baja",$AS18="Mayor"),AND($AR18="Baja",$AS18="Mayor"),AND($AR18="Media",$AS18="Moderado"),AND($AR18="Alta",$AS18="Menor"),AND($AR18="Alta",$AS18="Moderado"),AND($AR18="Muy Alta",$AS18="Leve"),AND($AR18="Muy Alta",$AS18="Menor")),"Alto",IF(OR(AND($AR18="Muy Baja",$AS18="Catastrófico"),AND($AR18="Baja",$AS18="Catastrófico"),AND($AR18="Media",$AS18="Mayor"),AND($AR18="Media",$AS18="Catastrófico"),AND($AR18="Alta",$AS18="Mayor"),AND($AR18="Alta",$AS18="Catastrófico"),AND($AR18="Muy Alta",$AS18="Moderado"),AND($AR18="Muy Alta",$AS18="Mayor"),AND($AR18="Muy Alta",$AS18="Catastrófico")),"Extremo",""))))</f>
        <v>Extremo</v>
      </c>
      <c r="AU18" s="363" t="s">
        <v>650</v>
      </c>
      <c r="AV18" s="232" t="s">
        <v>506</v>
      </c>
      <c r="AW18" s="257" t="s">
        <v>581</v>
      </c>
      <c r="AX18" s="258" t="s">
        <v>812</v>
      </c>
      <c r="AY18" s="258" t="s">
        <v>858</v>
      </c>
      <c r="AZ18" s="255">
        <v>45122</v>
      </c>
      <c r="BA18" s="259">
        <v>45214</v>
      </c>
      <c r="BB18" s="405" t="s">
        <v>819</v>
      </c>
      <c r="BC18" s="89" t="s">
        <v>513</v>
      </c>
      <c r="BD18" s="86"/>
      <c r="BE18" s="39"/>
      <c r="BF18" s="39"/>
      <c r="BG18" s="88" t="s">
        <v>511</v>
      </c>
      <c r="BH18" s="86"/>
      <c r="BI18" s="92"/>
      <c r="BJ18" s="92"/>
      <c r="BK18" s="416"/>
      <c r="BL18" s="400"/>
      <c r="BM18" s="400"/>
    </row>
    <row r="19" spans="1:66" ht="132" x14ac:dyDescent="0.3">
      <c r="A19" s="386"/>
      <c r="B19" s="276">
        <v>6</v>
      </c>
      <c r="C19" s="266"/>
      <c r="D19" s="268"/>
      <c r="E19" s="268"/>
      <c r="F19" s="268"/>
      <c r="G19" s="291"/>
      <c r="H19" s="280"/>
      <c r="I19" s="397"/>
      <c r="J19" s="278"/>
      <c r="K19" s="89" t="s">
        <v>493</v>
      </c>
      <c r="L19" s="38" t="s">
        <v>693</v>
      </c>
      <c r="M19" s="283"/>
      <c r="N19" s="278"/>
      <c r="O19" s="272"/>
      <c r="P19" s="388"/>
      <c r="Q19" s="270"/>
      <c r="R19" s="287"/>
      <c r="S19" s="289"/>
      <c r="T19" s="272"/>
      <c r="U19" s="285"/>
      <c r="V19" s="277"/>
      <c r="W19" s="89" t="s">
        <v>514</v>
      </c>
      <c r="X19" s="87" t="s">
        <v>691</v>
      </c>
      <c r="Y19" s="36" t="s">
        <v>690</v>
      </c>
      <c r="Z19" s="36" t="s">
        <v>692</v>
      </c>
      <c r="AA19" s="246" t="s">
        <v>686</v>
      </c>
      <c r="AB19" s="59" t="s">
        <v>319</v>
      </c>
      <c r="AC19" s="59" t="s">
        <v>323</v>
      </c>
      <c r="AD19" s="37" t="s">
        <v>327</v>
      </c>
      <c r="AE19" s="37" t="s">
        <v>332</v>
      </c>
      <c r="AF19" s="37" t="s">
        <v>336</v>
      </c>
      <c r="AG19" s="56" t="s">
        <v>327</v>
      </c>
      <c r="AH19" s="37" t="s">
        <v>345</v>
      </c>
      <c r="AI19" s="90">
        <f>IF(COUNTBLANK(AB19:AH19)=7,"",IF($AB19="Asignado",15,0)+IF($AC19="Adecuado",15,0)+IF($AD19="Oportuna",15,0)+IF($AE19="Prevenir",15,0)+IF($AE19="Detectar",10,0)+IF($AF19="Confiable",15,0)+IF($AG19="Oportuna",15,0)+IF($AH19="Completa",10,0)+IF($AH19="Incompleta",5,0))</f>
        <v>95</v>
      </c>
      <c r="AJ19" s="90" t="str">
        <f t="shared" si="0"/>
        <v>Moderado</v>
      </c>
      <c r="AK19" s="37" t="s">
        <v>350</v>
      </c>
      <c r="AL19" s="90" t="str">
        <f>IFERROR(VLOOKUP(AJ19&amp;AK19,Tabla_Controles!$B$56:$G$65,5,FALSE),"")</f>
        <v>Moderado</v>
      </c>
      <c r="AM19" s="91">
        <f t="shared" si="2"/>
        <v>50</v>
      </c>
      <c r="AN19" s="349"/>
      <c r="AO19" s="352"/>
      <c r="AP19" s="392"/>
      <c r="AQ19" s="395"/>
      <c r="AR19" s="390"/>
      <c r="AS19" s="390"/>
      <c r="AT19" s="362"/>
      <c r="AU19" s="363"/>
      <c r="AV19" s="232" t="s">
        <v>507</v>
      </c>
      <c r="AW19" s="38" t="s">
        <v>580</v>
      </c>
      <c r="AX19" s="258" t="s">
        <v>824</v>
      </c>
      <c r="AY19" s="258" t="s">
        <v>858</v>
      </c>
      <c r="AZ19" s="87" t="s">
        <v>578</v>
      </c>
      <c r="BA19" s="249" t="s">
        <v>879</v>
      </c>
      <c r="BB19" s="406"/>
      <c r="BC19" s="89" t="s">
        <v>514</v>
      </c>
      <c r="BD19" s="86"/>
      <c r="BE19" s="39"/>
      <c r="BF19" s="39"/>
      <c r="BG19" s="88" t="s">
        <v>512</v>
      </c>
      <c r="BH19" s="86"/>
      <c r="BI19" s="92"/>
      <c r="BJ19" s="92"/>
      <c r="BK19" s="417"/>
      <c r="BL19" s="401"/>
      <c r="BM19" s="401"/>
    </row>
    <row r="20" spans="1:66" ht="102" x14ac:dyDescent="0.3">
      <c r="A20" s="386"/>
      <c r="B20" s="276">
        <v>6</v>
      </c>
      <c r="C20" s="266"/>
      <c r="D20" s="268"/>
      <c r="E20" s="268"/>
      <c r="F20" s="268"/>
      <c r="G20" s="291"/>
      <c r="H20" s="280"/>
      <c r="I20" s="397"/>
      <c r="J20" s="278"/>
      <c r="K20" s="89" t="s">
        <v>494</v>
      </c>
      <c r="L20" s="38" t="s">
        <v>657</v>
      </c>
      <c r="M20" s="283"/>
      <c r="N20" s="278"/>
      <c r="O20" s="272"/>
      <c r="P20" s="388"/>
      <c r="Q20" s="270"/>
      <c r="R20" s="287"/>
      <c r="S20" s="289"/>
      <c r="T20" s="272"/>
      <c r="U20" s="285"/>
      <c r="V20" s="277"/>
      <c r="W20" s="89" t="s">
        <v>515</v>
      </c>
      <c r="X20" s="87" t="s">
        <v>694</v>
      </c>
      <c r="Y20" s="36" t="s">
        <v>695</v>
      </c>
      <c r="Z20" s="36" t="s">
        <v>692</v>
      </c>
      <c r="AA20" s="246" t="s">
        <v>858</v>
      </c>
      <c r="AB20" s="59" t="s">
        <v>319</v>
      </c>
      <c r="AC20" s="59" t="s">
        <v>323</v>
      </c>
      <c r="AD20" s="37" t="s">
        <v>327</v>
      </c>
      <c r="AE20" s="37" t="s">
        <v>332</v>
      </c>
      <c r="AF20" s="37" t="s">
        <v>336</v>
      </c>
      <c r="AG20" s="56" t="s">
        <v>327</v>
      </c>
      <c r="AH20" s="37" t="s">
        <v>345</v>
      </c>
      <c r="AI20" s="90">
        <f t="shared" si="1"/>
        <v>95</v>
      </c>
      <c r="AJ20" s="90" t="str">
        <f t="shared" si="0"/>
        <v>Moderado</v>
      </c>
      <c r="AK20" s="37" t="s">
        <v>350</v>
      </c>
      <c r="AL20" s="90" t="str">
        <f>IFERROR(VLOOKUP(AJ20&amp;AK20,Tabla_Controles!$B$56:$G$65,5,FALSE),"")</f>
        <v>Moderado</v>
      </c>
      <c r="AM20" s="91">
        <f t="shared" si="2"/>
        <v>50</v>
      </c>
      <c r="AN20" s="349"/>
      <c r="AO20" s="352"/>
      <c r="AP20" s="392"/>
      <c r="AQ20" s="395"/>
      <c r="AR20" s="390"/>
      <c r="AS20" s="390"/>
      <c r="AT20" s="362"/>
      <c r="AU20" s="363"/>
      <c r="AV20" s="232" t="s">
        <v>508</v>
      </c>
      <c r="AW20" s="38" t="s">
        <v>71</v>
      </c>
      <c r="AX20" s="258" t="s">
        <v>71</v>
      </c>
      <c r="AY20" s="258" t="s">
        <v>71</v>
      </c>
      <c r="AZ20" s="87" t="s">
        <v>71</v>
      </c>
      <c r="BA20" s="87" t="s">
        <v>71</v>
      </c>
      <c r="BB20" s="406"/>
      <c r="BC20" s="89" t="s">
        <v>515</v>
      </c>
      <c r="BD20" s="86"/>
      <c r="BE20" s="39"/>
      <c r="BF20" s="39"/>
      <c r="BG20" s="88" t="s">
        <v>506</v>
      </c>
      <c r="BH20" s="86"/>
      <c r="BI20" s="92"/>
      <c r="BJ20" s="92"/>
      <c r="BK20" s="417"/>
      <c r="BL20" s="401"/>
      <c r="BM20" s="401"/>
    </row>
    <row r="21" spans="1:66" ht="116.1" hidden="1" customHeight="1" x14ac:dyDescent="0.3">
      <c r="A21" s="386"/>
      <c r="B21" s="276">
        <v>6</v>
      </c>
      <c r="C21" s="266"/>
      <c r="D21" s="268"/>
      <c r="E21" s="268"/>
      <c r="F21" s="268"/>
      <c r="G21" s="291"/>
      <c r="H21" s="280"/>
      <c r="I21" s="397"/>
      <c r="J21" s="278"/>
      <c r="K21" s="89" t="s">
        <v>495</v>
      </c>
      <c r="L21" s="38"/>
      <c r="M21" s="283"/>
      <c r="N21" s="278"/>
      <c r="O21" s="272"/>
      <c r="P21" s="388"/>
      <c r="Q21" s="270"/>
      <c r="R21" s="287"/>
      <c r="S21" s="289"/>
      <c r="T21" s="272"/>
      <c r="U21" s="285"/>
      <c r="V21" s="277"/>
      <c r="W21" s="89" t="s">
        <v>516</v>
      </c>
      <c r="X21" s="87"/>
      <c r="Y21" s="36"/>
      <c r="Z21" s="36"/>
      <c r="AA21" s="246"/>
      <c r="AB21" s="59"/>
      <c r="AC21" s="59"/>
      <c r="AD21" s="37"/>
      <c r="AE21" s="37"/>
      <c r="AF21" s="37"/>
      <c r="AG21" s="56"/>
      <c r="AH21" s="37"/>
      <c r="AI21" s="90" t="str">
        <f t="shared" si="1"/>
        <v/>
      </c>
      <c r="AJ21" s="90" t="str">
        <f t="shared" si="0"/>
        <v/>
      </c>
      <c r="AK21" s="37"/>
      <c r="AL21" s="90" t="str">
        <f>IFERROR(VLOOKUP(AJ21&amp;AK21,Tabla_Controles!$B$56:$G$65,5,FALSE),"")</f>
        <v/>
      </c>
      <c r="AM21" s="91" t="str">
        <f t="shared" si="2"/>
        <v/>
      </c>
      <c r="AN21" s="349"/>
      <c r="AO21" s="352"/>
      <c r="AP21" s="392"/>
      <c r="AQ21" s="395"/>
      <c r="AR21" s="390"/>
      <c r="AS21" s="390"/>
      <c r="AT21" s="362"/>
      <c r="AU21" s="363"/>
      <c r="AV21" s="232" t="s">
        <v>509</v>
      </c>
      <c r="AW21" s="237"/>
      <c r="AX21" s="245"/>
      <c r="AY21" s="245"/>
      <c r="AZ21" s="240"/>
      <c r="BA21" s="240"/>
      <c r="BB21" s="406"/>
      <c r="BC21" s="89" t="s">
        <v>516</v>
      </c>
      <c r="BD21" s="86"/>
      <c r="BE21" s="39"/>
      <c r="BF21" s="39"/>
      <c r="BG21" s="88" t="s">
        <v>507</v>
      </c>
      <c r="BH21" s="86"/>
      <c r="BI21" s="92"/>
      <c r="BJ21" s="92"/>
      <c r="BK21" s="417"/>
      <c r="BL21" s="401"/>
      <c r="BM21" s="401"/>
    </row>
    <row r="22" spans="1:66" ht="96" hidden="1" customHeight="1" x14ac:dyDescent="0.3">
      <c r="A22" s="386"/>
      <c r="B22" s="276">
        <v>6</v>
      </c>
      <c r="C22" s="266"/>
      <c r="D22" s="268"/>
      <c r="E22" s="268"/>
      <c r="F22" s="268"/>
      <c r="G22" s="291"/>
      <c r="H22" s="280"/>
      <c r="I22" s="397"/>
      <c r="J22" s="278"/>
      <c r="K22" s="89" t="s">
        <v>496</v>
      </c>
      <c r="L22" s="38"/>
      <c r="M22" s="283"/>
      <c r="N22" s="278"/>
      <c r="O22" s="272"/>
      <c r="P22" s="388"/>
      <c r="Q22" s="270"/>
      <c r="R22" s="287"/>
      <c r="S22" s="289"/>
      <c r="T22" s="272"/>
      <c r="U22" s="285"/>
      <c r="V22" s="277"/>
      <c r="W22" s="89" t="s">
        <v>517</v>
      </c>
      <c r="X22" s="87"/>
      <c r="Y22" s="36"/>
      <c r="Z22" s="36"/>
      <c r="AA22" s="246"/>
      <c r="AB22" s="59"/>
      <c r="AC22" s="59"/>
      <c r="AD22" s="37"/>
      <c r="AE22" s="37"/>
      <c r="AF22" s="37"/>
      <c r="AG22" s="56"/>
      <c r="AH22" s="37"/>
      <c r="AI22" s="90" t="str">
        <f t="shared" si="1"/>
        <v/>
      </c>
      <c r="AJ22" s="90" t="str">
        <f t="shared" si="0"/>
        <v/>
      </c>
      <c r="AK22" s="37"/>
      <c r="AL22" s="90" t="str">
        <f>IFERROR(VLOOKUP(AJ22&amp;AK22,Tabla_Controles!$B$56:$G$65,5,FALSE),"")</f>
        <v/>
      </c>
      <c r="AM22" s="91" t="str">
        <f t="shared" si="2"/>
        <v/>
      </c>
      <c r="AN22" s="349"/>
      <c r="AO22" s="352"/>
      <c r="AP22" s="392"/>
      <c r="AQ22" s="395"/>
      <c r="AR22" s="390"/>
      <c r="AS22" s="390"/>
      <c r="AT22" s="362"/>
      <c r="AU22" s="363"/>
      <c r="AV22" s="232" t="s">
        <v>510</v>
      </c>
      <c r="AW22" s="237"/>
      <c r="AX22" s="245"/>
      <c r="AY22" s="245"/>
      <c r="AZ22" s="240"/>
      <c r="BA22" s="240"/>
      <c r="BB22" s="406"/>
      <c r="BC22" s="89" t="s">
        <v>517</v>
      </c>
      <c r="BD22" s="86"/>
      <c r="BE22" s="39"/>
      <c r="BF22" s="39"/>
      <c r="BG22" s="88" t="s">
        <v>508</v>
      </c>
      <c r="BH22" s="86"/>
      <c r="BI22" s="92"/>
      <c r="BJ22" s="92"/>
      <c r="BK22" s="417"/>
      <c r="BL22" s="401"/>
      <c r="BM22" s="401"/>
    </row>
    <row r="23" spans="1:66" ht="33" hidden="1" x14ac:dyDescent="0.3">
      <c r="A23" s="386"/>
      <c r="B23" s="276">
        <v>6</v>
      </c>
      <c r="C23" s="266"/>
      <c r="D23" s="268"/>
      <c r="E23" s="268"/>
      <c r="F23" s="268"/>
      <c r="G23" s="291"/>
      <c r="H23" s="280"/>
      <c r="I23" s="397"/>
      <c r="J23" s="278"/>
      <c r="K23" s="89" t="s">
        <v>497</v>
      </c>
      <c r="L23" s="38"/>
      <c r="M23" s="283"/>
      <c r="N23" s="278"/>
      <c r="O23" s="272"/>
      <c r="P23" s="388"/>
      <c r="Q23" s="270"/>
      <c r="R23" s="287"/>
      <c r="S23" s="289"/>
      <c r="T23" s="272"/>
      <c r="U23" s="285"/>
      <c r="V23" s="277"/>
      <c r="W23" s="89" t="s">
        <v>518</v>
      </c>
      <c r="X23" s="87"/>
      <c r="Y23" s="36"/>
      <c r="Z23" s="36"/>
      <c r="AA23" s="246"/>
      <c r="AB23" s="59"/>
      <c r="AC23" s="59"/>
      <c r="AD23" s="37"/>
      <c r="AE23" s="37"/>
      <c r="AF23" s="37"/>
      <c r="AG23" s="56"/>
      <c r="AH23" s="37"/>
      <c r="AI23" s="90" t="str">
        <f t="shared" si="1"/>
        <v/>
      </c>
      <c r="AJ23" s="90" t="str">
        <f t="shared" si="0"/>
        <v/>
      </c>
      <c r="AK23" s="37"/>
      <c r="AL23" s="90" t="str">
        <f>IFERROR(VLOOKUP(AJ23&amp;AK23,Tabla_Controles!$B$56:$G$65,5,FALSE),"")</f>
        <v/>
      </c>
      <c r="AM23" s="91" t="str">
        <f t="shared" si="2"/>
        <v/>
      </c>
      <c r="AN23" s="349"/>
      <c r="AO23" s="352"/>
      <c r="AP23" s="392"/>
      <c r="AQ23" s="395"/>
      <c r="AR23" s="390"/>
      <c r="AS23" s="390"/>
      <c r="AT23" s="362"/>
      <c r="AU23" s="363"/>
      <c r="AV23" s="232" t="s">
        <v>511</v>
      </c>
      <c r="AW23" s="241"/>
      <c r="AX23" s="242"/>
      <c r="AY23" s="242"/>
      <c r="AZ23" s="243"/>
      <c r="BA23" s="244"/>
      <c r="BB23" s="406"/>
      <c r="BC23" s="89" t="s">
        <v>518</v>
      </c>
      <c r="BD23" s="86"/>
      <c r="BE23" s="39"/>
      <c r="BF23" s="39"/>
      <c r="BG23" s="88" t="s">
        <v>509</v>
      </c>
      <c r="BH23" s="86"/>
      <c r="BI23" s="92"/>
      <c r="BJ23" s="92"/>
      <c r="BK23" s="417"/>
      <c r="BL23" s="401"/>
      <c r="BM23" s="401"/>
    </row>
    <row r="24" spans="1:66" ht="33" hidden="1" x14ac:dyDescent="0.3">
      <c r="A24" s="386"/>
      <c r="B24" s="276">
        <v>6</v>
      </c>
      <c r="C24" s="267"/>
      <c r="D24" s="268"/>
      <c r="E24" s="268"/>
      <c r="F24" s="268"/>
      <c r="G24" s="292"/>
      <c r="H24" s="281"/>
      <c r="I24" s="397"/>
      <c r="J24" s="278"/>
      <c r="K24" s="89" t="s">
        <v>498</v>
      </c>
      <c r="L24" s="38"/>
      <c r="M24" s="284"/>
      <c r="N24" s="278"/>
      <c r="O24" s="272"/>
      <c r="P24" s="388"/>
      <c r="Q24" s="271"/>
      <c r="R24" s="288"/>
      <c r="S24" s="289"/>
      <c r="T24" s="272"/>
      <c r="U24" s="285"/>
      <c r="V24" s="277"/>
      <c r="W24" s="89" t="s">
        <v>519</v>
      </c>
      <c r="X24" s="87"/>
      <c r="Y24" s="36"/>
      <c r="Z24" s="36"/>
      <c r="AA24" s="246"/>
      <c r="AB24" s="59"/>
      <c r="AC24" s="59"/>
      <c r="AD24" s="37"/>
      <c r="AE24" s="37"/>
      <c r="AF24" s="37"/>
      <c r="AG24" s="56"/>
      <c r="AH24" s="37"/>
      <c r="AI24" s="90" t="str">
        <f t="shared" si="1"/>
        <v/>
      </c>
      <c r="AJ24" s="90" t="str">
        <f t="shared" si="0"/>
        <v/>
      </c>
      <c r="AK24" s="37"/>
      <c r="AL24" s="90" t="str">
        <f>IFERROR(VLOOKUP(AJ24&amp;AK24,Tabla_Controles!$B$56:$G$65,5,FALSE),"")</f>
        <v/>
      </c>
      <c r="AM24" s="91" t="str">
        <f t="shared" si="2"/>
        <v/>
      </c>
      <c r="AN24" s="350"/>
      <c r="AO24" s="353"/>
      <c r="AP24" s="393"/>
      <c r="AQ24" s="396"/>
      <c r="AR24" s="390"/>
      <c r="AS24" s="390"/>
      <c r="AT24" s="362"/>
      <c r="AU24" s="363"/>
      <c r="AV24" s="232" t="s">
        <v>512</v>
      </c>
      <c r="AW24" s="237"/>
      <c r="AX24" s="237"/>
      <c r="AY24" s="237"/>
      <c r="AZ24" s="240"/>
      <c r="BA24" s="240"/>
      <c r="BB24" s="407"/>
      <c r="BC24" s="89" t="s">
        <v>519</v>
      </c>
      <c r="BD24" s="86"/>
      <c r="BE24" s="39"/>
      <c r="BF24" s="39"/>
      <c r="BG24" s="88" t="s">
        <v>510</v>
      </c>
      <c r="BH24" s="86"/>
      <c r="BI24" s="92"/>
      <c r="BJ24" s="92"/>
      <c r="BK24" s="418"/>
      <c r="BL24" s="402"/>
      <c r="BM24" s="402"/>
    </row>
    <row r="25" spans="1:66" ht="60" customHeight="1" x14ac:dyDescent="0.3">
      <c r="A25" s="386" t="str">
        <f>C25&amp;COUNTIF($C$10:C25,C25)</f>
        <v>Corrupción3</v>
      </c>
      <c r="B25" s="275">
        <v>10</v>
      </c>
      <c r="C25" s="265" t="s">
        <v>85</v>
      </c>
      <c r="D25" s="268" t="s">
        <v>79</v>
      </c>
      <c r="E25" s="268" t="s">
        <v>454</v>
      </c>
      <c r="F25" s="268" t="s">
        <v>433</v>
      </c>
      <c r="G25" s="290" t="s">
        <v>588</v>
      </c>
      <c r="H25" s="279" t="s">
        <v>602</v>
      </c>
      <c r="I25" s="397" t="str">
        <f>"Posibilidad de recibir o solicitar cualquier dádiva o beneficio a nombre propio o de terceros, con el fin de "&amp;J25</f>
        <v xml:space="preserve">Posibilidad de recibir o solicitar cualquier dádiva o beneficio a nombre propio o de terceros, con el fin de abstenerse de  informar o de poner en conocimiento presuntas conductas delictivas o antiéticas a investigar por las autoridades respectivas  </v>
      </c>
      <c r="J25" s="278" t="s">
        <v>841</v>
      </c>
      <c r="K25" s="89" t="s">
        <v>492</v>
      </c>
      <c r="L25" s="38" t="s">
        <v>696</v>
      </c>
      <c r="M25" s="282" t="s">
        <v>624</v>
      </c>
      <c r="N25" s="278" t="s">
        <v>113</v>
      </c>
      <c r="O25" s="272" t="str">
        <f>IF(N25="","",IF(OR($N25=Tabla_Probabilidad!$D$20,$N25=Tabla_Probabilidad!$J$20),"Muy Baja",IF(OR($N25=Tabla_Probabilidad!$E$20,$N25=Tabla_Probabilidad!$K$20),"Baja",IF(OR($N25=Tabla_Probabilidad!$F$20,$N25=Tabla_Probabilidad!$L$20),"Media",IF(OR($N25=Tabla_Probabilidad!$G$20,$N25=Tabla_Probabilidad!$M$20),"Alta",IF(OR($N25=Tabla_Probabilidad!$H$20,$N25=Tabla_Probabilidad!$N$20),"Muy Alta"))))))</f>
        <v>Media</v>
      </c>
      <c r="P25" s="388">
        <f>IF(O25="Muy Baja",1,IF(O25="Baja",2,IF(O25="Media",3,IF(O25="Alta",4,IF(O25="Muy Alta",5,"")))))</f>
        <v>3</v>
      </c>
      <c r="Q25" s="269" t="str">
        <f>IFERROR(IF($C25="Corrupción",HYPERLINK("#"&amp;"Impacto_Riesgos!C"&amp;MATCH($B25,Impacto_Riesgos!$B$10:$B$138,0)+9,"Calcula el impacto aquí"),"")," ")</f>
        <v>Calcula el impacto aquí</v>
      </c>
      <c r="R25" s="286">
        <f>IFERROR(VLOOKUP(A25,Impacto_Riesgos!$A$8:$W$138,23,),"NA")</f>
        <v>15</v>
      </c>
      <c r="S25" s="289" t="s">
        <v>109</v>
      </c>
      <c r="T25" s="272" t="str">
        <f>IF($S25='Tabla Impacto'!$F$10,"Moderado",IF($S25='Tabla Impacto'!$G$10,"Mayor",IF($S25='Tabla Impacto'!$H$10,"Catastrófico","")))</f>
        <v>Catastrófico</v>
      </c>
      <c r="U25" s="285">
        <f>IF(T25="Leve",1,IF(T25="Menor",2,IF(T25="Moderado",3,IF(T25="Mayor",4,IF(T25="Catastrófico",5,"")))))</f>
        <v>5</v>
      </c>
      <c r="V25" s="277" t="str">
        <f>IF(OR(AND($O25="Muy Baja",T25="Leve"),AND($O25="Muy Baja",T25="Menor"),AND($O25="Baja",T25="Leve"),AND($O25="Baja",T25="Menor"),AND($O25="Media",T25="Leve")),"Bajo",IF(OR(AND($O25="Muy baja",T25="Moderado"),AND($O25="Baja",T25="Moderado"),AND($O25="Media",T25="Menor"),AND($O25="Alta",T25="Leve")),"Moderado",IF(OR(AND($O25="Muy Baja",T25="Mayor"),AND($O25="Baja",T25="Mayor"),AND($O25="Media",T25="Moderado"),AND($O25="Alta",T25="Menor"),AND($O25="Alta",T25="Moderado"),AND($O25="Muy Alta",T25="Leve"),AND($O25="Muy Alta",T25="Menor")),"Alto",IF(OR(AND($O25="Muy Baja",T25="Catastrófico"),AND($O25="Baja",T25="Catastrófico"),AND($O25="Media",T25="Mayor"),AND($O25="Media",T25="Catastrófico"),AND($O25="Alta",T25="Mayor"),AND($O25="Alta",T25="Catastrófico"),AND($O25="Muy Alta",T25="Moderado"),AND($O25="Muy Alta",T25="Mayor"),AND($O25="Muy Alta",T25="Catastrófico")),"Extremo",""))))</f>
        <v>Extremo</v>
      </c>
      <c r="W25" s="89" t="s">
        <v>513</v>
      </c>
      <c r="X25" s="87" t="s">
        <v>698</v>
      </c>
      <c r="Y25" s="36" t="s">
        <v>699</v>
      </c>
      <c r="Z25" s="36" t="s">
        <v>700</v>
      </c>
      <c r="AA25" s="246" t="s">
        <v>853</v>
      </c>
      <c r="AB25" s="59" t="s">
        <v>319</v>
      </c>
      <c r="AC25" s="59" t="s">
        <v>323</v>
      </c>
      <c r="AD25" s="37" t="s">
        <v>327</v>
      </c>
      <c r="AE25" s="37" t="s">
        <v>331</v>
      </c>
      <c r="AF25" s="37" t="s">
        <v>336</v>
      </c>
      <c r="AG25" s="56" t="s">
        <v>327</v>
      </c>
      <c r="AH25" s="37" t="s">
        <v>345</v>
      </c>
      <c r="AI25" s="90">
        <f t="shared" si="1"/>
        <v>100</v>
      </c>
      <c r="AJ25" s="90" t="str">
        <f t="shared" si="0"/>
        <v>Fuerte</v>
      </c>
      <c r="AK25" s="37" t="s">
        <v>350</v>
      </c>
      <c r="AL25" s="90" t="str">
        <f>IFERROR(VLOOKUP(AJ25&amp;AK25,Tabla_Controles!$B$56:$G$65,5,FALSE),"")</f>
        <v>Fuerte</v>
      </c>
      <c r="AM25" s="91">
        <f t="shared" si="2"/>
        <v>100</v>
      </c>
      <c r="AN25" s="348">
        <f>IFERROR(AVERAGE(AM25:AM31),"")</f>
        <v>66.666666666666671</v>
      </c>
      <c r="AO25" s="351" t="str">
        <f>IF($AN25=100,"Fuerte",IF($AN25&lt;100,"Moderado",IF($AN25&lt;50,"Débil",IF($AN25=0,"",""))))</f>
        <v>Moderado</v>
      </c>
      <c r="AP25" s="391" t="s">
        <v>475</v>
      </c>
      <c r="AQ25" s="394">
        <f>IFERROR(P25-VLOOKUP(AO25&amp;AP25,Tabla_Controles!$B$77:$E$83,4,0),"")</f>
        <v>2</v>
      </c>
      <c r="AR25" s="390" t="str">
        <f>IF($AQ25="","",IF($AQ25=1,"Muy Baja",IF($AQ25=2,"Baja",IF($AQ25=3,"Media",IF($AQ25=4,"Alta",IF($AQ25=5,"Muy Alta","Muy Baja"))))))</f>
        <v>Baja</v>
      </c>
      <c r="AS25" s="390" t="str">
        <f>T25</f>
        <v>Catastrófico</v>
      </c>
      <c r="AT25" s="362" t="str">
        <f>IF(OR(AND($AR25="Muy Baja",$AS25="Leve"),AND($AR25="Muy Baja",$AS25="Menor"),AND($AR25="Baja",$AS25="Leve"),AND($AR25="Baja",$AS25="Menor"),AND($AR25="Media",$AS25="Leve")),"Bajo",IF(OR(AND($AR25="Muy baja",$AS25="Moderado"),AND($AR25="Baja",$AS25="Moderado"),AND($AR25="Media",$AS25="Menor"),AND($AR25="Alta",$AS25="Leve")),"Moderado",IF(OR(AND($AR25="Muy Baja",$AS25="Mayor"),AND($AR25="Baja",$AS25="Mayor"),AND($AR25="Media",$AS25="Moderado"),AND($AR25="Alta",$AS25="Menor"),AND($AR25="Alta",$AS25="Moderado"),AND($AR25="Muy Alta",$AS25="Leve"),AND($AR25="Muy Alta",$AS25="Menor")),"Alto",IF(OR(AND($AR25="Muy Baja",$AS25="Catastrófico"),AND($AR25="Baja",$AS25="Catastrófico"),AND($AR25="Media",$AS25="Mayor"),AND($AR25="Media",$AS25="Catastrófico"),AND($AR25="Alta",$AS25="Mayor"),AND($AR25="Alta",$AS25="Catastrófico"),AND($AR25="Muy Alta",$AS25="Moderado"),AND($AR25="Muy Alta",$AS25="Mayor"),AND($AR25="Muy Alta",$AS25="Catastrófico")),"Extremo",""))))</f>
        <v>Extremo</v>
      </c>
      <c r="AU25" s="363" t="s">
        <v>650</v>
      </c>
      <c r="AV25" s="232" t="s">
        <v>506</v>
      </c>
      <c r="AW25" s="38" t="s">
        <v>827</v>
      </c>
      <c r="AX25" s="250" t="s">
        <v>812</v>
      </c>
      <c r="AY25" s="92" t="s">
        <v>853</v>
      </c>
      <c r="AZ25" s="255">
        <v>45260</v>
      </c>
      <c r="BA25" s="255">
        <v>45291</v>
      </c>
      <c r="BB25" s="405" t="s">
        <v>819</v>
      </c>
      <c r="BC25" s="89" t="s">
        <v>513</v>
      </c>
      <c r="BD25" s="86"/>
      <c r="BE25" s="39"/>
      <c r="BF25" s="39"/>
      <c r="BG25" s="88" t="s">
        <v>511</v>
      </c>
      <c r="BH25" s="86"/>
      <c r="BI25" s="92"/>
      <c r="BJ25" s="92"/>
      <c r="BK25" s="416"/>
      <c r="BL25" s="400"/>
      <c r="BM25" s="400"/>
    </row>
    <row r="26" spans="1:66" ht="102" customHeight="1" x14ac:dyDescent="0.3">
      <c r="A26" s="386"/>
      <c r="B26" s="276">
        <v>10</v>
      </c>
      <c r="C26" s="266"/>
      <c r="D26" s="268"/>
      <c r="E26" s="268"/>
      <c r="F26" s="268"/>
      <c r="G26" s="291"/>
      <c r="H26" s="280"/>
      <c r="I26" s="397"/>
      <c r="J26" s="278"/>
      <c r="K26" s="89" t="s">
        <v>493</v>
      </c>
      <c r="L26" s="38" t="s">
        <v>701</v>
      </c>
      <c r="M26" s="283"/>
      <c r="N26" s="278"/>
      <c r="O26" s="272"/>
      <c r="P26" s="388"/>
      <c r="Q26" s="270"/>
      <c r="R26" s="287"/>
      <c r="S26" s="289"/>
      <c r="T26" s="272"/>
      <c r="U26" s="285"/>
      <c r="V26" s="277"/>
      <c r="W26" s="89" t="s">
        <v>514</v>
      </c>
      <c r="X26" s="87" t="s">
        <v>702</v>
      </c>
      <c r="Y26" s="36" t="s">
        <v>703</v>
      </c>
      <c r="Z26" s="36" t="s">
        <v>704</v>
      </c>
      <c r="AA26" s="246" t="s">
        <v>871</v>
      </c>
      <c r="AB26" s="59" t="s">
        <v>319</v>
      </c>
      <c r="AC26" s="59" t="s">
        <v>323</v>
      </c>
      <c r="AD26" s="37" t="s">
        <v>327</v>
      </c>
      <c r="AE26" s="37" t="s">
        <v>332</v>
      </c>
      <c r="AF26" s="37" t="s">
        <v>336</v>
      </c>
      <c r="AG26" s="56" t="s">
        <v>327</v>
      </c>
      <c r="AH26" s="37" t="s">
        <v>345</v>
      </c>
      <c r="AI26" s="90">
        <f t="shared" si="1"/>
        <v>95</v>
      </c>
      <c r="AJ26" s="90" t="str">
        <f t="shared" si="0"/>
        <v>Moderado</v>
      </c>
      <c r="AK26" s="37" t="s">
        <v>350</v>
      </c>
      <c r="AL26" s="90" t="str">
        <f>IFERROR(VLOOKUP(AJ26&amp;AK26,Tabla_Controles!$B$56:$G$65,5,FALSE),"")</f>
        <v>Moderado</v>
      </c>
      <c r="AM26" s="91">
        <f t="shared" si="2"/>
        <v>50</v>
      </c>
      <c r="AN26" s="349"/>
      <c r="AO26" s="352"/>
      <c r="AP26" s="392"/>
      <c r="AQ26" s="395"/>
      <c r="AR26" s="390"/>
      <c r="AS26" s="390"/>
      <c r="AT26" s="362"/>
      <c r="AU26" s="363"/>
      <c r="AV26" s="232" t="s">
        <v>507</v>
      </c>
      <c r="AW26" s="38" t="s">
        <v>706</v>
      </c>
      <c r="AX26" s="38" t="s">
        <v>826</v>
      </c>
      <c r="AY26" s="92" t="s">
        <v>853</v>
      </c>
      <c r="AZ26" s="260">
        <v>45260</v>
      </c>
      <c r="BA26" s="260">
        <v>45291</v>
      </c>
      <c r="BB26" s="406"/>
      <c r="BC26" s="89" t="s">
        <v>514</v>
      </c>
      <c r="BD26" s="86"/>
      <c r="BE26" s="39"/>
      <c r="BF26" s="39"/>
      <c r="BG26" s="88" t="s">
        <v>512</v>
      </c>
      <c r="BH26" s="86"/>
      <c r="BI26" s="92"/>
      <c r="BJ26" s="92"/>
      <c r="BK26" s="417"/>
      <c r="BL26" s="401"/>
      <c r="BM26" s="401"/>
    </row>
    <row r="27" spans="1:66" ht="101.1" customHeight="1" x14ac:dyDescent="0.3">
      <c r="A27" s="386"/>
      <c r="B27" s="276">
        <v>10</v>
      </c>
      <c r="C27" s="266"/>
      <c r="D27" s="268"/>
      <c r="E27" s="268"/>
      <c r="F27" s="268"/>
      <c r="G27" s="291"/>
      <c r="H27" s="280"/>
      <c r="I27" s="397"/>
      <c r="J27" s="278"/>
      <c r="K27" s="89" t="s">
        <v>494</v>
      </c>
      <c r="L27" s="38" t="s">
        <v>697</v>
      </c>
      <c r="M27" s="283"/>
      <c r="N27" s="278"/>
      <c r="O27" s="272"/>
      <c r="P27" s="388"/>
      <c r="Q27" s="270"/>
      <c r="R27" s="287"/>
      <c r="S27" s="289"/>
      <c r="T27" s="272"/>
      <c r="U27" s="285"/>
      <c r="V27" s="277"/>
      <c r="W27" s="89" t="s">
        <v>515</v>
      </c>
      <c r="X27" s="87" t="s">
        <v>656</v>
      </c>
      <c r="Y27" s="36" t="s">
        <v>705</v>
      </c>
      <c r="Z27" s="36" t="s">
        <v>655</v>
      </c>
      <c r="AA27" s="246" t="s">
        <v>863</v>
      </c>
      <c r="AB27" s="59" t="s">
        <v>319</v>
      </c>
      <c r="AC27" s="59" t="s">
        <v>323</v>
      </c>
      <c r="AD27" s="37" t="s">
        <v>327</v>
      </c>
      <c r="AE27" s="37" t="s">
        <v>332</v>
      </c>
      <c r="AF27" s="37" t="s">
        <v>336</v>
      </c>
      <c r="AG27" s="56" t="s">
        <v>327</v>
      </c>
      <c r="AH27" s="37" t="s">
        <v>345</v>
      </c>
      <c r="AI27" s="90">
        <f t="shared" si="1"/>
        <v>95</v>
      </c>
      <c r="AJ27" s="90" t="str">
        <f t="shared" si="0"/>
        <v>Moderado</v>
      </c>
      <c r="AK27" s="37" t="s">
        <v>350</v>
      </c>
      <c r="AL27" s="90" t="str">
        <f>IFERROR(VLOOKUP(AJ27&amp;AK27,Tabla_Controles!$B$56:$G$65,5,FALSE),"")</f>
        <v>Moderado</v>
      </c>
      <c r="AM27" s="91">
        <f t="shared" si="2"/>
        <v>50</v>
      </c>
      <c r="AN27" s="349"/>
      <c r="AO27" s="352"/>
      <c r="AP27" s="392"/>
      <c r="AQ27" s="395"/>
      <c r="AR27" s="390"/>
      <c r="AS27" s="390"/>
      <c r="AT27" s="362"/>
      <c r="AU27" s="363"/>
      <c r="AV27" s="232" t="s">
        <v>508</v>
      </c>
      <c r="AW27" s="248" t="s">
        <v>576</v>
      </c>
      <c r="AX27" s="250" t="s">
        <v>812</v>
      </c>
      <c r="AY27" s="92" t="s">
        <v>853</v>
      </c>
      <c r="AZ27" s="255">
        <v>45260</v>
      </c>
      <c r="BA27" s="255">
        <v>45291</v>
      </c>
      <c r="BB27" s="406"/>
      <c r="BC27" s="89" t="s">
        <v>515</v>
      </c>
      <c r="BD27" s="86"/>
      <c r="BE27" s="39"/>
      <c r="BF27" s="39"/>
      <c r="BG27" s="88" t="s">
        <v>506</v>
      </c>
      <c r="BH27" s="86"/>
      <c r="BI27" s="92"/>
      <c r="BJ27" s="92"/>
      <c r="BK27" s="417"/>
      <c r="BL27" s="401"/>
      <c r="BM27" s="401"/>
    </row>
    <row r="28" spans="1:66" ht="33" hidden="1" x14ac:dyDescent="0.3">
      <c r="A28" s="386"/>
      <c r="B28" s="276">
        <v>10</v>
      </c>
      <c r="C28" s="266"/>
      <c r="D28" s="268"/>
      <c r="E28" s="268"/>
      <c r="F28" s="268"/>
      <c r="G28" s="291"/>
      <c r="H28" s="280"/>
      <c r="I28" s="397"/>
      <c r="J28" s="278"/>
      <c r="K28" s="89" t="s">
        <v>495</v>
      </c>
      <c r="L28" s="38"/>
      <c r="M28" s="283"/>
      <c r="N28" s="278"/>
      <c r="O28" s="272"/>
      <c r="P28" s="388"/>
      <c r="Q28" s="270"/>
      <c r="R28" s="287"/>
      <c r="S28" s="289"/>
      <c r="T28" s="272"/>
      <c r="U28" s="285"/>
      <c r="V28" s="277"/>
      <c r="W28" s="89" t="s">
        <v>516</v>
      </c>
      <c r="X28" s="87"/>
      <c r="Y28" s="36"/>
      <c r="Z28" s="36"/>
      <c r="AA28" s="246"/>
      <c r="AB28" s="59"/>
      <c r="AC28" s="59"/>
      <c r="AD28" s="37"/>
      <c r="AE28" s="37"/>
      <c r="AF28" s="37"/>
      <c r="AG28" s="56"/>
      <c r="AH28" s="37"/>
      <c r="AI28" s="90" t="str">
        <f>IF(COUNTBLANK(AB28:AH28)=7,"",IF($AB28="Asignado",15,0)+IF($AC28="Adecuado",15,0)+IF($AD28="Oportuna",15,0)+IF($AE28="Prevenir",15,0)+IF($AE28="Detectar",10,0)+IF($AF28="Confiable",15,0)+IF($AG28="Oportuna",15,0)+IF($AH28="Completa",10,0)+IF($AH28="Incompleta",5,0))</f>
        <v/>
      </c>
      <c r="AJ28" s="90" t="str">
        <f t="shared" si="0"/>
        <v/>
      </c>
      <c r="AK28" s="37"/>
      <c r="AL28" s="90" t="str">
        <f>IFERROR(VLOOKUP(AJ28&amp;AK28,Tabla_Controles!$B$56:$G$65,5,FALSE),"")</f>
        <v/>
      </c>
      <c r="AM28" s="91" t="str">
        <f t="shared" si="2"/>
        <v/>
      </c>
      <c r="AN28" s="349"/>
      <c r="AO28" s="352"/>
      <c r="AP28" s="392"/>
      <c r="AQ28" s="395"/>
      <c r="AR28" s="390"/>
      <c r="AS28" s="390"/>
      <c r="AT28" s="362"/>
      <c r="AU28" s="363"/>
      <c r="AV28" s="232" t="s">
        <v>509</v>
      </c>
      <c r="AW28" s="233"/>
      <c r="AX28" s="234"/>
      <c r="AY28" s="235"/>
      <c r="AZ28" s="236"/>
      <c r="BA28" s="236"/>
      <c r="BB28" s="406"/>
      <c r="BC28" s="89" t="s">
        <v>516</v>
      </c>
      <c r="BD28" s="86"/>
      <c r="BE28" s="39"/>
      <c r="BF28" s="39"/>
      <c r="BG28" s="88" t="s">
        <v>507</v>
      </c>
      <c r="BH28" s="86"/>
      <c r="BI28" s="92"/>
      <c r="BJ28" s="92"/>
      <c r="BK28" s="417"/>
      <c r="BL28" s="401"/>
      <c r="BM28" s="401"/>
    </row>
    <row r="29" spans="1:66" ht="30" hidden="1" customHeight="1" x14ac:dyDescent="0.3">
      <c r="A29" s="386"/>
      <c r="B29" s="276">
        <v>10</v>
      </c>
      <c r="C29" s="266"/>
      <c r="D29" s="268"/>
      <c r="E29" s="268"/>
      <c r="F29" s="268"/>
      <c r="G29" s="291"/>
      <c r="H29" s="280"/>
      <c r="I29" s="397"/>
      <c r="J29" s="278"/>
      <c r="K29" s="89" t="s">
        <v>496</v>
      </c>
      <c r="L29" s="38"/>
      <c r="M29" s="283"/>
      <c r="N29" s="278"/>
      <c r="O29" s="272"/>
      <c r="P29" s="388"/>
      <c r="Q29" s="270"/>
      <c r="R29" s="287"/>
      <c r="S29" s="289"/>
      <c r="T29" s="272"/>
      <c r="U29" s="285"/>
      <c r="V29" s="277"/>
      <c r="W29" s="89" t="s">
        <v>517</v>
      </c>
      <c r="X29" s="87"/>
      <c r="Y29" s="36"/>
      <c r="Z29" s="36"/>
      <c r="AA29" s="246"/>
      <c r="AB29" s="59"/>
      <c r="AC29" s="59"/>
      <c r="AD29" s="37"/>
      <c r="AE29" s="37"/>
      <c r="AF29" s="37"/>
      <c r="AG29" s="56"/>
      <c r="AH29" s="37"/>
      <c r="AI29" s="90" t="str">
        <f t="shared" si="1"/>
        <v/>
      </c>
      <c r="AJ29" s="90" t="str">
        <f t="shared" si="0"/>
        <v/>
      </c>
      <c r="AK29" s="37"/>
      <c r="AL29" s="90" t="str">
        <f>IFERROR(VLOOKUP(AJ29&amp;AK29,Tabla_Controles!$B$56:$G$65,5,FALSE),"")</f>
        <v/>
      </c>
      <c r="AM29" s="91" t="str">
        <f t="shared" si="2"/>
        <v/>
      </c>
      <c r="AN29" s="349"/>
      <c r="AO29" s="352"/>
      <c r="AP29" s="392"/>
      <c r="AQ29" s="395"/>
      <c r="AR29" s="390"/>
      <c r="AS29" s="390"/>
      <c r="AT29" s="362"/>
      <c r="AU29" s="363"/>
      <c r="AV29" s="232" t="s">
        <v>510</v>
      </c>
      <c r="AW29" s="237"/>
      <c r="AX29" s="237"/>
      <c r="AY29" s="237"/>
      <c r="AZ29" s="240"/>
      <c r="BA29" s="240"/>
      <c r="BB29" s="406"/>
      <c r="BC29" s="89" t="s">
        <v>517</v>
      </c>
      <c r="BD29" s="86"/>
      <c r="BE29" s="39"/>
      <c r="BF29" s="39"/>
      <c r="BG29" s="88" t="s">
        <v>508</v>
      </c>
      <c r="BH29" s="86"/>
      <c r="BI29" s="92"/>
      <c r="BJ29" s="92"/>
      <c r="BK29" s="417"/>
      <c r="BL29" s="401"/>
      <c r="BM29" s="401"/>
    </row>
    <row r="30" spans="1:66" ht="30" hidden="1" customHeight="1" x14ac:dyDescent="0.3">
      <c r="A30" s="386"/>
      <c r="B30" s="276">
        <v>10</v>
      </c>
      <c r="C30" s="266"/>
      <c r="D30" s="268"/>
      <c r="E30" s="268"/>
      <c r="F30" s="268"/>
      <c r="G30" s="291"/>
      <c r="H30" s="280"/>
      <c r="I30" s="397"/>
      <c r="J30" s="278"/>
      <c r="K30" s="89" t="s">
        <v>497</v>
      </c>
      <c r="L30" s="38"/>
      <c r="M30" s="283"/>
      <c r="N30" s="278"/>
      <c r="O30" s="272"/>
      <c r="P30" s="388"/>
      <c r="Q30" s="270"/>
      <c r="R30" s="287"/>
      <c r="S30" s="289"/>
      <c r="T30" s="272"/>
      <c r="U30" s="285"/>
      <c r="V30" s="277"/>
      <c r="W30" s="89" t="s">
        <v>518</v>
      </c>
      <c r="X30" s="87"/>
      <c r="Y30" s="36"/>
      <c r="Z30" s="36"/>
      <c r="AA30" s="246"/>
      <c r="AB30" s="59"/>
      <c r="AC30" s="59"/>
      <c r="AD30" s="37"/>
      <c r="AE30" s="37"/>
      <c r="AF30" s="37"/>
      <c r="AG30" s="56"/>
      <c r="AH30" s="37"/>
      <c r="AI30" s="90" t="str">
        <f t="shared" si="1"/>
        <v/>
      </c>
      <c r="AJ30" s="90" t="str">
        <f t="shared" si="0"/>
        <v/>
      </c>
      <c r="AK30" s="37"/>
      <c r="AL30" s="90" t="str">
        <f>IFERROR(VLOOKUP(AJ30&amp;AK30,Tabla_Controles!$B$56:$G$65,5,FALSE),"")</f>
        <v/>
      </c>
      <c r="AM30" s="91" t="str">
        <f t="shared" si="2"/>
        <v/>
      </c>
      <c r="AN30" s="349"/>
      <c r="AO30" s="352"/>
      <c r="AP30" s="392"/>
      <c r="AQ30" s="395"/>
      <c r="AR30" s="390"/>
      <c r="AS30" s="390"/>
      <c r="AT30" s="362"/>
      <c r="AU30" s="363"/>
      <c r="AV30" s="232" t="s">
        <v>511</v>
      </c>
      <c r="AW30" s="237"/>
      <c r="AX30" s="237"/>
      <c r="AY30" s="237"/>
      <c r="AZ30" s="240"/>
      <c r="BA30" s="240"/>
      <c r="BB30" s="406"/>
      <c r="BC30" s="89" t="s">
        <v>518</v>
      </c>
      <c r="BD30" s="86"/>
      <c r="BE30" s="39"/>
      <c r="BF30" s="39"/>
      <c r="BG30" s="88" t="s">
        <v>509</v>
      </c>
      <c r="BH30" s="86"/>
      <c r="BI30" s="92"/>
      <c r="BJ30" s="92"/>
      <c r="BK30" s="417"/>
      <c r="BL30" s="401"/>
      <c r="BM30" s="401"/>
    </row>
    <row r="31" spans="1:66" ht="30" hidden="1" customHeight="1" x14ac:dyDescent="0.3">
      <c r="A31" s="386"/>
      <c r="B31" s="276">
        <v>10</v>
      </c>
      <c r="C31" s="267"/>
      <c r="D31" s="268"/>
      <c r="E31" s="268"/>
      <c r="F31" s="268"/>
      <c r="G31" s="292"/>
      <c r="H31" s="281"/>
      <c r="I31" s="397"/>
      <c r="J31" s="278"/>
      <c r="K31" s="89" t="s">
        <v>498</v>
      </c>
      <c r="L31" s="38"/>
      <c r="M31" s="284"/>
      <c r="N31" s="278"/>
      <c r="O31" s="272"/>
      <c r="P31" s="388"/>
      <c r="Q31" s="271"/>
      <c r="R31" s="288"/>
      <c r="S31" s="289"/>
      <c r="T31" s="272"/>
      <c r="U31" s="285"/>
      <c r="V31" s="277"/>
      <c r="W31" s="89" t="s">
        <v>519</v>
      </c>
      <c r="X31" s="87"/>
      <c r="Y31" s="36"/>
      <c r="Z31" s="36"/>
      <c r="AA31" s="246"/>
      <c r="AB31" s="59"/>
      <c r="AC31" s="59"/>
      <c r="AD31" s="37"/>
      <c r="AE31" s="37"/>
      <c r="AF31" s="37"/>
      <c r="AG31" s="56"/>
      <c r="AH31" s="37"/>
      <c r="AI31" s="90" t="str">
        <f t="shared" si="1"/>
        <v/>
      </c>
      <c r="AJ31" s="90" t="str">
        <f t="shared" si="0"/>
        <v/>
      </c>
      <c r="AK31" s="37"/>
      <c r="AL31" s="90" t="str">
        <f>IFERROR(VLOOKUP(AJ31&amp;AK31,Tabla_Controles!$B$56:$G$65,5,FALSE),"")</f>
        <v/>
      </c>
      <c r="AM31" s="91" t="str">
        <f t="shared" si="2"/>
        <v/>
      </c>
      <c r="AN31" s="350"/>
      <c r="AO31" s="353"/>
      <c r="AP31" s="393"/>
      <c r="AQ31" s="396"/>
      <c r="AR31" s="390"/>
      <c r="AS31" s="390"/>
      <c r="AT31" s="362"/>
      <c r="AU31" s="363"/>
      <c r="AV31" s="232" t="s">
        <v>512</v>
      </c>
      <c r="AW31" s="237"/>
      <c r="AX31" s="237"/>
      <c r="AY31" s="237"/>
      <c r="AZ31" s="240"/>
      <c r="BA31" s="240"/>
      <c r="BB31" s="407"/>
      <c r="BC31" s="89" t="s">
        <v>519</v>
      </c>
      <c r="BD31" s="86"/>
      <c r="BE31" s="39"/>
      <c r="BF31" s="39"/>
      <c r="BG31" s="88" t="s">
        <v>510</v>
      </c>
      <c r="BH31" s="86"/>
      <c r="BI31" s="92"/>
      <c r="BJ31" s="92"/>
      <c r="BK31" s="418"/>
      <c r="BL31" s="402"/>
      <c r="BM31" s="402"/>
    </row>
    <row r="32" spans="1:66" ht="89.25" x14ac:dyDescent="0.3">
      <c r="A32" s="386" t="str">
        <f>C32&amp;COUNTIF($C$10:C32,C32)</f>
        <v>Corrupción4</v>
      </c>
      <c r="B32" s="275">
        <v>11</v>
      </c>
      <c r="C32" s="265" t="s">
        <v>85</v>
      </c>
      <c r="D32" s="268" t="s">
        <v>79</v>
      </c>
      <c r="E32" s="268" t="s">
        <v>403</v>
      </c>
      <c r="F32" s="268" t="s">
        <v>129</v>
      </c>
      <c r="G32" s="290" t="s">
        <v>604</v>
      </c>
      <c r="H32" s="279" t="s">
        <v>603</v>
      </c>
      <c r="I32" s="397" t="str">
        <f>"Posibilidad de recibir o solicitar cualquier dádiva o beneficio a nombre propio o de terceros, con el fin de "&amp;J32</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J32" s="278" t="s">
        <v>846</v>
      </c>
      <c r="K32" s="89" t="s">
        <v>492</v>
      </c>
      <c r="L32" s="38" t="s">
        <v>707</v>
      </c>
      <c r="M32" s="282" t="s">
        <v>623</v>
      </c>
      <c r="N32" s="278" t="s">
        <v>114</v>
      </c>
      <c r="O32" s="272" t="str">
        <f>IF(N32="","",IF(OR($N32=Tabla_Probabilidad!$D$20,$N32=Tabla_Probabilidad!$J$20),"Muy Baja",IF(OR($N32=Tabla_Probabilidad!$E$20,$N32=Tabla_Probabilidad!$K$20),"Baja",IF(OR($N32=Tabla_Probabilidad!$F$20,$N32=Tabla_Probabilidad!$L$20),"Media",IF(OR($N32=Tabla_Probabilidad!$G$20,$N32=Tabla_Probabilidad!$M$20),"Alta",IF(OR($N32=Tabla_Probabilidad!$H$20,$N32=Tabla_Probabilidad!$N$20),"Muy Alta"))))))</f>
        <v>Alta</v>
      </c>
      <c r="P32" s="388">
        <f>IF(O32="Muy Baja",1,IF(O32="Baja",2,IF(O32="Media",3,IF(O32="Alta",4,IF(O32="Muy Alta",5,"")))))</f>
        <v>4</v>
      </c>
      <c r="Q32" s="269" t="str">
        <f>IFERROR(IF($C32="Corrupción",HYPERLINK("#"&amp;"Impacto_Riesgos!C"&amp;MATCH($B32,Impacto_Riesgos!$B$10:$B$138,0)+9,"Calcula el impacto aquí"),"")," ")</f>
        <v>Calcula el impacto aquí</v>
      </c>
      <c r="R32" s="286">
        <f>IFERROR(VLOOKUP(A32,Impacto_Riesgos!$A$8:$W$138,23,),"NA")</f>
        <v>15</v>
      </c>
      <c r="S32" s="289" t="s">
        <v>109</v>
      </c>
      <c r="T32" s="272" t="str">
        <f>IF($S32='Tabla Impacto'!$F$10,"Moderado",IF($S32='Tabla Impacto'!$G$10,"Mayor",IF($S32='Tabla Impacto'!$H$10,"Catastrófico","")))</f>
        <v>Catastrófico</v>
      </c>
      <c r="U32" s="285">
        <f>IF(T32="Leve",1,IF(T32="Menor",2,IF(T32="Moderado",3,IF(T32="Mayor",4,IF(T32="Catastrófico",5,"")))))</f>
        <v>5</v>
      </c>
      <c r="V32" s="277" t="str">
        <f>IF(OR(AND($O32="Muy Baja",T32="Leve"),AND($O32="Muy Baja",T32="Menor"),AND($O32="Baja",T32="Leve"),AND($O32="Baja",T32="Menor"),AND($O32="Media",T32="Leve")),"Bajo",IF(OR(AND($O32="Muy baja",T32="Moderado"),AND($O32="Baja",T32="Moderado"),AND($O32="Media",T32="Menor"),AND($O32="Alta",T32="Leve")),"Moderado",IF(OR(AND($O32="Muy Baja",T32="Mayor"),AND($O32="Baja",T32="Mayor"),AND($O32="Media",T32="Moderado"),AND($O32="Alta",T32="Menor"),AND($O32="Alta",T32="Moderado"),AND($O32="Muy Alta",T32="Leve"),AND($O32="Muy Alta",T32="Menor")),"Alto",IF(OR(AND($O32="Muy Baja",T32="Catastrófico"),AND($O32="Baja",T32="Catastrófico"),AND($O32="Media",T32="Mayor"),AND($O32="Media",T32="Catastrófico"),AND($O32="Alta",T32="Mayor"),AND($O32="Alta",T32="Catastrófico"),AND($O32="Muy Alta",T32="Moderado"),AND($O32="Muy Alta",T32="Mayor"),AND($O32="Muy Alta",T32="Catastrófico")),"Extremo",""))))</f>
        <v>Extremo</v>
      </c>
      <c r="W32" s="89" t="s">
        <v>513</v>
      </c>
      <c r="X32" s="87" t="s">
        <v>708</v>
      </c>
      <c r="Y32" s="36" t="s">
        <v>531</v>
      </c>
      <c r="Z32" s="36" t="s">
        <v>71</v>
      </c>
      <c r="AA32" s="246" t="s">
        <v>873</v>
      </c>
      <c r="AB32" s="59" t="s">
        <v>319</v>
      </c>
      <c r="AC32" s="59" t="s">
        <v>323</v>
      </c>
      <c r="AD32" s="37" t="s">
        <v>327</v>
      </c>
      <c r="AE32" s="37" t="s">
        <v>331</v>
      </c>
      <c r="AF32" s="37" t="s">
        <v>336</v>
      </c>
      <c r="AG32" s="56" t="s">
        <v>327</v>
      </c>
      <c r="AH32" s="37" t="s">
        <v>345</v>
      </c>
      <c r="AI32" s="90">
        <f t="shared" si="1"/>
        <v>100</v>
      </c>
      <c r="AJ32" s="90" t="str">
        <f t="shared" si="0"/>
        <v>Fuerte</v>
      </c>
      <c r="AK32" s="37" t="s">
        <v>350</v>
      </c>
      <c r="AL32" s="90" t="str">
        <f>IFERROR(VLOOKUP(AJ32&amp;AK32,Tabla_Controles!$B$56:$G$65,5,FALSE),"")</f>
        <v>Fuerte</v>
      </c>
      <c r="AM32" s="91">
        <f t="shared" si="2"/>
        <v>100</v>
      </c>
      <c r="AN32" s="348">
        <f>IFERROR(AVERAGE(AM32:AM38),"")</f>
        <v>70</v>
      </c>
      <c r="AO32" s="351" t="str">
        <f>IF($AN32=100,"Fuerte",IF($AN32&lt;100,"Moderado",IF($AN32&lt;50,"Débil",IF($AN32=0,"",""))))</f>
        <v>Moderado</v>
      </c>
      <c r="AP32" s="391" t="s">
        <v>475</v>
      </c>
      <c r="AQ32" s="394">
        <f>IFERROR(P32-VLOOKUP(AO32&amp;AP32,Tabla_Controles!$B$77:$E$83,4,0),"")</f>
        <v>3</v>
      </c>
      <c r="AR32" s="390" t="str">
        <f>IF($AQ32="","",IF($AQ32=1,"Muy Baja",IF($AQ32=2,"Baja",IF($AQ32=3,"Media",IF($AQ32=4,"Alta",IF($AQ32=5,"Muy Alta","Muy Baja"))))))</f>
        <v>Media</v>
      </c>
      <c r="AS32" s="390" t="str">
        <f>T32</f>
        <v>Catastrófico</v>
      </c>
      <c r="AT32" s="362" t="str">
        <f>IF(OR(AND($AR32="Muy Baja",$AS32="Leve"),AND($AR32="Muy Baja",$AS32="Menor"),AND($AR32="Baja",$AS32="Leve"),AND($AR32="Baja",$AS32="Menor"),AND($AR32="Media",$AS32="Leve")),"Bajo",IF(OR(AND($AR32="Muy baja",$AS32="Moderado"),AND($AR32="Baja",$AS32="Moderado"),AND($AR32="Media",$AS32="Menor"),AND($AR32="Alta",$AS32="Leve")),"Moderado",IF(OR(AND($AR32="Muy Baja",$AS32="Mayor"),AND($AR32="Baja",$AS32="Mayor"),AND($AR32="Media",$AS32="Moderado"),AND($AR32="Alta",$AS32="Menor"),AND($AR32="Alta",$AS32="Moderado"),AND($AR32="Muy Alta",$AS32="Leve"),AND($AR32="Muy Alta",$AS32="Menor")),"Alto",IF(OR(AND($AR32="Muy Baja",$AS32="Catastrófico"),AND($AR32="Baja",$AS32="Catastrófico"),AND($AR32="Media",$AS32="Mayor"),AND($AR32="Media",$AS32="Catastrófico"),AND($AR32="Alta",$AS32="Mayor"),AND($AR32="Alta",$AS32="Catastrófico"),AND($AR32="Muy Alta",$AS32="Moderado"),AND($AR32="Muy Alta",$AS32="Mayor"),AND($AR32="Muy Alta",$AS32="Catastrófico")),"Extremo",""))))</f>
        <v>Extremo</v>
      </c>
      <c r="AU32" s="363" t="s">
        <v>650</v>
      </c>
      <c r="AV32" s="232" t="s">
        <v>506</v>
      </c>
      <c r="AW32" s="38" t="s">
        <v>584</v>
      </c>
      <c r="AX32" s="38" t="s">
        <v>828</v>
      </c>
      <c r="AY32" s="38" t="s">
        <v>873</v>
      </c>
      <c r="AZ32" s="260">
        <v>45214</v>
      </c>
      <c r="BA32" s="260">
        <v>45291</v>
      </c>
      <c r="BB32" s="405" t="s">
        <v>819</v>
      </c>
      <c r="BC32" s="89" t="s">
        <v>513</v>
      </c>
      <c r="BD32" s="86"/>
      <c r="BE32" s="39"/>
      <c r="BF32" s="39"/>
      <c r="BG32" s="88" t="s">
        <v>511</v>
      </c>
      <c r="BH32" s="86"/>
      <c r="BI32" s="92"/>
      <c r="BJ32" s="92"/>
      <c r="BK32" s="416"/>
      <c r="BL32" s="400"/>
      <c r="BM32" s="400"/>
    </row>
    <row r="33" spans="1:65" ht="127.5" x14ac:dyDescent="0.3">
      <c r="A33" s="386"/>
      <c r="B33" s="276">
        <v>11</v>
      </c>
      <c r="C33" s="266"/>
      <c r="D33" s="268"/>
      <c r="E33" s="268"/>
      <c r="F33" s="268"/>
      <c r="G33" s="291"/>
      <c r="H33" s="280"/>
      <c r="I33" s="397"/>
      <c r="J33" s="278"/>
      <c r="K33" s="89" t="s">
        <v>493</v>
      </c>
      <c r="L33" s="38" t="s">
        <v>647</v>
      </c>
      <c r="M33" s="283"/>
      <c r="N33" s="278"/>
      <c r="O33" s="272"/>
      <c r="P33" s="388"/>
      <c r="Q33" s="270"/>
      <c r="R33" s="287"/>
      <c r="S33" s="289"/>
      <c r="T33" s="272"/>
      <c r="U33" s="285"/>
      <c r="V33" s="277"/>
      <c r="W33" s="89" t="s">
        <v>514</v>
      </c>
      <c r="X33" s="231" t="s">
        <v>648</v>
      </c>
      <c r="Y33" s="36" t="s">
        <v>649</v>
      </c>
      <c r="Z33" s="36" t="s">
        <v>646</v>
      </c>
      <c r="AA33" s="246" t="s">
        <v>873</v>
      </c>
      <c r="AB33" s="59" t="s">
        <v>319</v>
      </c>
      <c r="AC33" s="59" t="s">
        <v>323</v>
      </c>
      <c r="AD33" s="37" t="s">
        <v>327</v>
      </c>
      <c r="AE33" s="37" t="s">
        <v>331</v>
      </c>
      <c r="AF33" s="37" t="s">
        <v>336</v>
      </c>
      <c r="AG33" s="56" t="s">
        <v>327</v>
      </c>
      <c r="AH33" s="37" t="s">
        <v>345</v>
      </c>
      <c r="AI33" s="90">
        <f t="shared" si="1"/>
        <v>100</v>
      </c>
      <c r="AJ33" s="90" t="str">
        <f t="shared" si="0"/>
        <v>Fuerte</v>
      </c>
      <c r="AK33" s="37" t="s">
        <v>350</v>
      </c>
      <c r="AL33" s="90" t="str">
        <f>IFERROR(VLOOKUP(AJ33&amp;AK33,Tabla_Controles!$B$56:$G$65,5,FALSE),"")</f>
        <v>Fuerte</v>
      </c>
      <c r="AM33" s="91">
        <f t="shared" si="2"/>
        <v>100</v>
      </c>
      <c r="AN33" s="349"/>
      <c r="AO33" s="352"/>
      <c r="AP33" s="392"/>
      <c r="AQ33" s="395"/>
      <c r="AR33" s="390"/>
      <c r="AS33" s="390"/>
      <c r="AT33" s="362"/>
      <c r="AU33" s="363"/>
      <c r="AV33" s="232" t="s">
        <v>507</v>
      </c>
      <c r="AW33" s="38" t="s">
        <v>71</v>
      </c>
      <c r="AX33" s="38" t="s">
        <v>71</v>
      </c>
      <c r="AY33" s="38" t="s">
        <v>71</v>
      </c>
      <c r="AZ33" s="38" t="s">
        <v>71</v>
      </c>
      <c r="BA33" s="38" t="s">
        <v>71</v>
      </c>
      <c r="BB33" s="406"/>
      <c r="BC33" s="89" t="s">
        <v>514</v>
      </c>
      <c r="BD33" s="86"/>
      <c r="BE33" s="39"/>
      <c r="BF33" s="39"/>
      <c r="BG33" s="88" t="s">
        <v>512</v>
      </c>
      <c r="BH33" s="86"/>
      <c r="BI33" s="92"/>
      <c r="BJ33" s="92"/>
      <c r="BK33" s="417"/>
      <c r="BL33" s="401"/>
      <c r="BM33" s="401"/>
    </row>
    <row r="34" spans="1:65" ht="114.75" x14ac:dyDescent="0.3">
      <c r="A34" s="386"/>
      <c r="B34" s="276">
        <v>11</v>
      </c>
      <c r="C34" s="266"/>
      <c r="D34" s="268"/>
      <c r="E34" s="268"/>
      <c r="F34" s="268"/>
      <c r="G34" s="291"/>
      <c r="H34" s="280"/>
      <c r="I34" s="397"/>
      <c r="J34" s="278"/>
      <c r="K34" s="89" t="s">
        <v>494</v>
      </c>
      <c r="L34" s="38" t="s">
        <v>714</v>
      </c>
      <c r="M34" s="283"/>
      <c r="N34" s="278"/>
      <c r="O34" s="272"/>
      <c r="P34" s="388"/>
      <c r="Q34" s="270"/>
      <c r="R34" s="287"/>
      <c r="S34" s="289"/>
      <c r="T34" s="272"/>
      <c r="U34" s="285"/>
      <c r="V34" s="277"/>
      <c r="W34" s="89" t="s">
        <v>515</v>
      </c>
      <c r="X34" s="87" t="s">
        <v>710</v>
      </c>
      <c r="Y34" s="36" t="s">
        <v>709</v>
      </c>
      <c r="Z34" s="36" t="s">
        <v>711</v>
      </c>
      <c r="AA34" s="246" t="s">
        <v>873</v>
      </c>
      <c r="AB34" s="59" t="s">
        <v>319</v>
      </c>
      <c r="AC34" s="59" t="s">
        <v>323</v>
      </c>
      <c r="AD34" s="37" t="s">
        <v>327</v>
      </c>
      <c r="AE34" s="37" t="s">
        <v>332</v>
      </c>
      <c r="AF34" s="37" t="s">
        <v>336</v>
      </c>
      <c r="AG34" s="56" t="s">
        <v>327</v>
      </c>
      <c r="AH34" s="37" t="s">
        <v>345</v>
      </c>
      <c r="AI34" s="90">
        <f t="shared" si="1"/>
        <v>95</v>
      </c>
      <c r="AJ34" s="90" t="str">
        <f t="shared" si="0"/>
        <v>Moderado</v>
      </c>
      <c r="AK34" s="37" t="s">
        <v>350</v>
      </c>
      <c r="AL34" s="90" t="str">
        <f>IFERROR(VLOOKUP(AJ34&amp;AK34,Tabla_Controles!$B$56:$G$65,5,FALSE),"")</f>
        <v>Moderado</v>
      </c>
      <c r="AM34" s="91">
        <f t="shared" si="2"/>
        <v>50</v>
      </c>
      <c r="AN34" s="349"/>
      <c r="AO34" s="352"/>
      <c r="AP34" s="392"/>
      <c r="AQ34" s="395"/>
      <c r="AR34" s="390"/>
      <c r="AS34" s="390"/>
      <c r="AT34" s="362"/>
      <c r="AU34" s="363"/>
      <c r="AV34" s="232" t="s">
        <v>508</v>
      </c>
      <c r="AW34" s="38" t="s">
        <v>71</v>
      </c>
      <c r="AX34" s="38" t="s">
        <v>71</v>
      </c>
      <c r="AY34" s="38" t="s">
        <v>71</v>
      </c>
      <c r="AZ34" s="38" t="s">
        <v>71</v>
      </c>
      <c r="BA34" s="38" t="s">
        <v>71</v>
      </c>
      <c r="BB34" s="406"/>
      <c r="BC34" s="89" t="s">
        <v>515</v>
      </c>
      <c r="BD34" s="86"/>
      <c r="BE34" s="39"/>
      <c r="BF34" s="39"/>
      <c r="BG34" s="88" t="s">
        <v>506</v>
      </c>
      <c r="BH34" s="86"/>
      <c r="BI34" s="92"/>
      <c r="BJ34" s="92"/>
      <c r="BK34" s="417"/>
      <c r="BL34" s="401"/>
      <c r="BM34" s="401"/>
    </row>
    <row r="35" spans="1:65" ht="76.5" x14ac:dyDescent="0.3">
      <c r="A35" s="386"/>
      <c r="B35" s="276">
        <v>11</v>
      </c>
      <c r="C35" s="266"/>
      <c r="D35" s="268"/>
      <c r="E35" s="268"/>
      <c r="F35" s="268"/>
      <c r="G35" s="291"/>
      <c r="H35" s="280"/>
      <c r="I35" s="397"/>
      <c r="J35" s="278"/>
      <c r="K35" s="89" t="s">
        <v>495</v>
      </c>
      <c r="L35" s="38" t="s">
        <v>712</v>
      </c>
      <c r="M35" s="283"/>
      <c r="N35" s="278"/>
      <c r="O35" s="272"/>
      <c r="P35" s="388"/>
      <c r="Q35" s="270"/>
      <c r="R35" s="287"/>
      <c r="S35" s="289"/>
      <c r="T35" s="272"/>
      <c r="U35" s="285"/>
      <c r="V35" s="277"/>
      <c r="W35" s="89" t="s">
        <v>516</v>
      </c>
      <c r="X35" s="87" t="s">
        <v>713</v>
      </c>
      <c r="Y35" s="36" t="s">
        <v>583</v>
      </c>
      <c r="Z35" s="36" t="s">
        <v>711</v>
      </c>
      <c r="AA35" s="246" t="s">
        <v>873</v>
      </c>
      <c r="AB35" s="59" t="s">
        <v>319</v>
      </c>
      <c r="AC35" s="59" t="s">
        <v>323</v>
      </c>
      <c r="AD35" s="37" t="s">
        <v>327</v>
      </c>
      <c r="AE35" s="37" t="s">
        <v>332</v>
      </c>
      <c r="AF35" s="37" t="s">
        <v>336</v>
      </c>
      <c r="AG35" s="56" t="s">
        <v>327</v>
      </c>
      <c r="AH35" s="37" t="s">
        <v>345</v>
      </c>
      <c r="AI35" s="90">
        <f t="shared" si="1"/>
        <v>95</v>
      </c>
      <c r="AJ35" s="90" t="str">
        <f t="shared" si="0"/>
        <v>Moderado</v>
      </c>
      <c r="AK35" s="37" t="s">
        <v>350</v>
      </c>
      <c r="AL35" s="90" t="str">
        <f>IFERROR(VLOOKUP(AJ35&amp;AK35,Tabla_Controles!$B$56:$G$65,5,FALSE),"")</f>
        <v>Moderado</v>
      </c>
      <c r="AM35" s="91">
        <f t="shared" si="2"/>
        <v>50</v>
      </c>
      <c r="AN35" s="349"/>
      <c r="AO35" s="352"/>
      <c r="AP35" s="392"/>
      <c r="AQ35" s="395"/>
      <c r="AR35" s="390"/>
      <c r="AS35" s="390"/>
      <c r="AT35" s="362"/>
      <c r="AU35" s="363"/>
      <c r="AV35" s="232" t="s">
        <v>509</v>
      </c>
      <c r="AW35" s="38" t="s">
        <v>71</v>
      </c>
      <c r="AX35" s="38" t="s">
        <v>71</v>
      </c>
      <c r="AY35" s="38" t="s">
        <v>71</v>
      </c>
      <c r="AZ35" s="38" t="s">
        <v>71</v>
      </c>
      <c r="BA35" s="38" t="s">
        <v>71</v>
      </c>
      <c r="BB35" s="406"/>
      <c r="BC35" s="89" t="s">
        <v>516</v>
      </c>
      <c r="BD35" s="86"/>
      <c r="BE35" s="39"/>
      <c r="BF35" s="39"/>
      <c r="BG35" s="88" t="s">
        <v>507</v>
      </c>
      <c r="BH35" s="86"/>
      <c r="BI35" s="92"/>
      <c r="BJ35" s="92"/>
      <c r="BK35" s="417"/>
      <c r="BL35" s="401"/>
      <c r="BM35" s="401"/>
    </row>
    <row r="36" spans="1:65" ht="76.5" x14ac:dyDescent="0.3">
      <c r="A36" s="386"/>
      <c r="B36" s="276">
        <v>11</v>
      </c>
      <c r="C36" s="266"/>
      <c r="D36" s="268"/>
      <c r="E36" s="268"/>
      <c r="F36" s="268"/>
      <c r="G36" s="291"/>
      <c r="H36" s="280"/>
      <c r="I36" s="397"/>
      <c r="J36" s="278"/>
      <c r="K36" s="89" t="s">
        <v>496</v>
      </c>
      <c r="L36" s="38" t="s">
        <v>715</v>
      </c>
      <c r="M36" s="283"/>
      <c r="N36" s="278"/>
      <c r="O36" s="272"/>
      <c r="P36" s="388"/>
      <c r="Q36" s="270"/>
      <c r="R36" s="287"/>
      <c r="S36" s="289"/>
      <c r="T36" s="272"/>
      <c r="U36" s="285"/>
      <c r="V36" s="277"/>
      <c r="W36" s="89" t="s">
        <v>517</v>
      </c>
      <c r="X36" s="87" t="s">
        <v>716</v>
      </c>
      <c r="Y36" s="36" t="s">
        <v>718</v>
      </c>
      <c r="Z36" s="36" t="s">
        <v>717</v>
      </c>
      <c r="AA36" s="246" t="s">
        <v>873</v>
      </c>
      <c r="AB36" s="59" t="s">
        <v>319</v>
      </c>
      <c r="AC36" s="59" t="s">
        <v>323</v>
      </c>
      <c r="AD36" s="37" t="s">
        <v>327</v>
      </c>
      <c r="AE36" s="37" t="s">
        <v>332</v>
      </c>
      <c r="AF36" s="37" t="s">
        <v>336</v>
      </c>
      <c r="AG36" s="56" t="s">
        <v>327</v>
      </c>
      <c r="AH36" s="37" t="s">
        <v>345</v>
      </c>
      <c r="AI36" s="90">
        <f t="shared" si="1"/>
        <v>95</v>
      </c>
      <c r="AJ36" s="90" t="str">
        <f t="shared" si="0"/>
        <v>Moderado</v>
      </c>
      <c r="AK36" s="37" t="s">
        <v>350</v>
      </c>
      <c r="AL36" s="90" t="str">
        <f>IFERROR(VLOOKUP(AJ36&amp;AK36,Tabla_Controles!$B$56:$G$65,5,FALSE),"")</f>
        <v>Moderado</v>
      </c>
      <c r="AM36" s="91">
        <f t="shared" si="2"/>
        <v>50</v>
      </c>
      <c r="AN36" s="349"/>
      <c r="AO36" s="352"/>
      <c r="AP36" s="392"/>
      <c r="AQ36" s="395"/>
      <c r="AR36" s="390"/>
      <c r="AS36" s="390"/>
      <c r="AT36" s="362"/>
      <c r="AU36" s="363"/>
      <c r="AV36" s="232" t="s">
        <v>510</v>
      </c>
      <c r="AW36" s="38" t="s">
        <v>71</v>
      </c>
      <c r="AX36" s="38" t="s">
        <v>71</v>
      </c>
      <c r="AY36" s="38" t="s">
        <v>71</v>
      </c>
      <c r="AZ36" s="38" t="s">
        <v>71</v>
      </c>
      <c r="BA36" s="38" t="s">
        <v>71</v>
      </c>
      <c r="BB36" s="406"/>
      <c r="BC36" s="89" t="s">
        <v>517</v>
      </c>
      <c r="BD36" s="86"/>
      <c r="BE36" s="39"/>
      <c r="BF36" s="39"/>
      <c r="BG36" s="88" t="s">
        <v>508</v>
      </c>
      <c r="BH36" s="86"/>
      <c r="BI36" s="92"/>
      <c r="BJ36" s="92"/>
      <c r="BK36" s="417"/>
      <c r="BL36" s="401"/>
      <c r="BM36" s="401"/>
    </row>
    <row r="37" spans="1:65" ht="77.099999999999994" hidden="1" customHeight="1" x14ac:dyDescent="0.3">
      <c r="A37" s="386"/>
      <c r="B37" s="276">
        <v>11</v>
      </c>
      <c r="C37" s="266"/>
      <c r="D37" s="268"/>
      <c r="E37" s="268"/>
      <c r="F37" s="268"/>
      <c r="G37" s="291"/>
      <c r="H37" s="280"/>
      <c r="I37" s="397"/>
      <c r="J37" s="278"/>
      <c r="K37" s="89" t="s">
        <v>497</v>
      </c>
      <c r="L37" s="38"/>
      <c r="M37" s="283"/>
      <c r="N37" s="278"/>
      <c r="O37" s="272"/>
      <c r="P37" s="388"/>
      <c r="Q37" s="270"/>
      <c r="R37" s="287"/>
      <c r="S37" s="289"/>
      <c r="T37" s="272"/>
      <c r="U37" s="285"/>
      <c r="V37" s="277"/>
      <c r="W37" s="89" t="s">
        <v>518</v>
      </c>
      <c r="X37" s="87"/>
      <c r="Y37" s="36"/>
      <c r="Z37" s="36"/>
      <c r="AA37" s="246"/>
      <c r="AB37" s="59"/>
      <c r="AC37" s="59"/>
      <c r="AD37" s="37"/>
      <c r="AE37" s="37"/>
      <c r="AF37" s="37"/>
      <c r="AG37" s="56"/>
      <c r="AH37" s="37"/>
      <c r="AI37" s="90" t="str">
        <f t="shared" si="1"/>
        <v/>
      </c>
      <c r="AJ37" s="90" t="str">
        <f t="shared" si="0"/>
        <v/>
      </c>
      <c r="AK37" s="37"/>
      <c r="AL37" s="90" t="str">
        <f>IFERROR(VLOOKUP(AJ37&amp;AK37,Tabla_Controles!$B$56:$G$65,5,FALSE),"")</f>
        <v/>
      </c>
      <c r="AM37" s="91" t="str">
        <f t="shared" si="2"/>
        <v/>
      </c>
      <c r="AN37" s="349"/>
      <c r="AO37" s="352"/>
      <c r="AP37" s="392"/>
      <c r="AQ37" s="395"/>
      <c r="AR37" s="390"/>
      <c r="AS37" s="390"/>
      <c r="AT37" s="362"/>
      <c r="AU37" s="363"/>
      <c r="AV37" s="232" t="s">
        <v>511</v>
      </c>
      <c r="AW37" s="237"/>
      <c r="AX37" s="237"/>
      <c r="AY37" s="237"/>
      <c r="AZ37" s="240"/>
      <c r="BA37" s="240"/>
      <c r="BB37" s="406"/>
      <c r="BC37" s="89" t="s">
        <v>518</v>
      </c>
      <c r="BD37" s="86"/>
      <c r="BE37" s="39"/>
      <c r="BF37" s="39"/>
      <c r="BG37" s="88" t="s">
        <v>509</v>
      </c>
      <c r="BH37" s="86"/>
      <c r="BI37" s="92"/>
      <c r="BJ37" s="92"/>
      <c r="BK37" s="417"/>
      <c r="BL37" s="401"/>
      <c r="BM37" s="401"/>
    </row>
    <row r="38" spans="1:65" ht="33" hidden="1" x14ac:dyDescent="0.3">
      <c r="A38" s="386"/>
      <c r="B38" s="276">
        <v>11</v>
      </c>
      <c r="C38" s="267"/>
      <c r="D38" s="268"/>
      <c r="E38" s="268"/>
      <c r="F38" s="268"/>
      <c r="G38" s="292"/>
      <c r="H38" s="281"/>
      <c r="I38" s="397"/>
      <c r="J38" s="278"/>
      <c r="K38" s="89" t="s">
        <v>498</v>
      </c>
      <c r="L38" s="38"/>
      <c r="M38" s="284"/>
      <c r="N38" s="278"/>
      <c r="O38" s="272"/>
      <c r="P38" s="388"/>
      <c r="Q38" s="271"/>
      <c r="R38" s="288"/>
      <c r="S38" s="289"/>
      <c r="T38" s="272"/>
      <c r="U38" s="285"/>
      <c r="V38" s="277"/>
      <c r="W38" s="89" t="s">
        <v>519</v>
      </c>
      <c r="X38" s="87"/>
      <c r="Y38" s="36"/>
      <c r="Z38" s="36"/>
      <c r="AA38" s="246"/>
      <c r="AB38" s="59"/>
      <c r="AC38" s="59"/>
      <c r="AD38" s="37"/>
      <c r="AE38" s="37"/>
      <c r="AF38" s="37"/>
      <c r="AG38" s="56"/>
      <c r="AH38" s="37"/>
      <c r="AI38" s="90" t="str">
        <f t="shared" si="1"/>
        <v/>
      </c>
      <c r="AJ38" s="90" t="str">
        <f t="shared" si="0"/>
        <v/>
      </c>
      <c r="AK38" s="37"/>
      <c r="AL38" s="90" t="str">
        <f>IFERROR(VLOOKUP(AJ38&amp;AK38,Tabla_Controles!$B$56:$G$65,5,FALSE),"")</f>
        <v/>
      </c>
      <c r="AM38" s="91" t="str">
        <f t="shared" si="2"/>
        <v/>
      </c>
      <c r="AN38" s="350"/>
      <c r="AO38" s="353"/>
      <c r="AP38" s="393"/>
      <c r="AQ38" s="396"/>
      <c r="AR38" s="390"/>
      <c r="AS38" s="390"/>
      <c r="AT38" s="362"/>
      <c r="AU38" s="363"/>
      <c r="AV38" s="232" t="s">
        <v>512</v>
      </c>
      <c r="AW38" s="237"/>
      <c r="AX38" s="237"/>
      <c r="AY38" s="237"/>
      <c r="AZ38" s="240"/>
      <c r="BA38" s="240"/>
      <c r="BB38" s="407"/>
      <c r="BC38" s="89" t="s">
        <v>519</v>
      </c>
      <c r="BD38" s="86"/>
      <c r="BE38" s="39"/>
      <c r="BF38" s="39"/>
      <c r="BG38" s="88" t="s">
        <v>510</v>
      </c>
      <c r="BH38" s="86"/>
      <c r="BI38" s="92"/>
      <c r="BJ38" s="92"/>
      <c r="BK38" s="418"/>
      <c r="BL38" s="402"/>
      <c r="BM38" s="402"/>
    </row>
    <row r="39" spans="1:65" ht="114.75" x14ac:dyDescent="0.3">
      <c r="A39" s="386" t="str">
        <f>C39&amp;COUNTIF($C$10:C39,C39)</f>
        <v>Corrupción5</v>
      </c>
      <c r="B39" s="275">
        <v>13</v>
      </c>
      <c r="C39" s="265" t="s">
        <v>85</v>
      </c>
      <c r="D39" s="268" t="s">
        <v>79</v>
      </c>
      <c r="E39" s="268" t="s">
        <v>449</v>
      </c>
      <c r="F39" s="268" t="s">
        <v>417</v>
      </c>
      <c r="G39" s="290" t="s">
        <v>589</v>
      </c>
      <c r="H39" s="279" t="s">
        <v>605</v>
      </c>
      <c r="I39" s="397" t="str">
        <f>"Posibilidad de recibir o solicitar cualquier dádiva o beneficio a nombre propio o de terceros, con el fin de "&amp;J39</f>
        <v>Posibilidad de recibir o solicitar cualquier dádiva o beneficio a nombre propio o de terceros, con el fin de favorecer a terceros para que de manera ilegal  se  apropien de activos del estado.</v>
      </c>
      <c r="J39" s="278" t="s">
        <v>845</v>
      </c>
      <c r="K39" s="89" t="s">
        <v>492</v>
      </c>
      <c r="L39" s="38" t="s">
        <v>719</v>
      </c>
      <c r="M39" s="282" t="s">
        <v>626</v>
      </c>
      <c r="N39" s="278" t="s">
        <v>113</v>
      </c>
      <c r="O39" s="272" t="str">
        <f>IF(N39="","",IF(OR($N39=Tabla_Probabilidad!$D$20,$N39=Tabla_Probabilidad!$J$20),"Muy Baja",IF(OR($N39=Tabla_Probabilidad!$E$20,$N39=Tabla_Probabilidad!$K$20),"Baja",IF(OR($N39=Tabla_Probabilidad!$F$20,$N39=Tabla_Probabilidad!$L$20),"Media",IF(OR($N39=Tabla_Probabilidad!$G$20,$N39=Tabla_Probabilidad!$M$20),"Alta",IF(OR($N39=Tabla_Probabilidad!$H$20,$N39=Tabla_Probabilidad!$N$20),"Muy Alta"))))))</f>
        <v>Media</v>
      </c>
      <c r="P39" s="388">
        <f>IF(O39="Muy Baja",1,IF(O39="Baja",2,IF(O39="Media",3,IF(O39="Alta",4,IF(O39="Muy Alta",5,"")))))</f>
        <v>3</v>
      </c>
      <c r="Q39" s="269" t="str">
        <f>IFERROR(IF($C39="Corrupción",HYPERLINK("#"&amp;"Impacto_Riesgos!C"&amp;MATCH($B39,Impacto_Riesgos!$B$10:$B$138,0)+9,"Calcula el impacto aquí"),"")," ")</f>
        <v>Calcula el impacto aquí</v>
      </c>
      <c r="R39" s="286">
        <f>IFERROR(VLOOKUP(A39,Impacto_Riesgos!$A$8:$W$138,23,),"NA")</f>
        <v>15</v>
      </c>
      <c r="S39" s="289" t="s">
        <v>109</v>
      </c>
      <c r="T39" s="272" t="str">
        <f>IF($S39='Tabla Impacto'!$F$10,"Moderado",IF($S39='Tabla Impacto'!$G$10,"Mayor",IF($S39='Tabla Impacto'!$H$10,"Catastrófico","")))</f>
        <v>Catastrófico</v>
      </c>
      <c r="U39" s="285">
        <f>IF(T39="Leve",1,IF(T39="Menor",2,IF(T39="Moderado",3,IF(T39="Mayor",4,IF(T39="Catastrófico",5,"")))))</f>
        <v>5</v>
      </c>
      <c r="V39" s="277" t="str">
        <f>IF(OR(AND($O39="Muy Baja",T39="Leve"),AND($O39="Muy Baja",T39="Menor"),AND($O39="Baja",T39="Leve"),AND($O39="Baja",T39="Menor"),AND($O39="Media",T39="Leve")),"Bajo",IF(OR(AND($O39="Muy baja",T39="Moderado"),AND($O39="Baja",T39="Moderado"),AND($O39="Media",T39="Menor"),AND($O39="Alta",T39="Leve")),"Moderado",IF(OR(AND($O39="Muy Baja",T39="Mayor"),AND($O39="Baja",T39="Mayor"),AND($O39="Media",T39="Moderado"),AND($O39="Alta",T39="Menor"),AND($O39="Alta",T39="Moderado"),AND($O39="Muy Alta",T39="Leve"),AND($O39="Muy Alta",T39="Menor")),"Alto",IF(OR(AND($O39="Muy Baja",T39="Catastrófico"),AND($O39="Baja",T39="Catastrófico"),AND($O39="Media",T39="Mayor"),AND($O39="Media",T39="Catastrófico"),AND($O39="Alta",T39="Mayor"),AND($O39="Alta",T39="Catastrófico"),AND($O39="Muy Alta",T39="Moderado"),AND($O39="Muy Alta",T39="Mayor"),AND($O39="Muy Alta",T39="Catastrófico")),"Extremo",""))))</f>
        <v>Extremo</v>
      </c>
      <c r="W39" s="89" t="s">
        <v>513</v>
      </c>
      <c r="X39" s="87" t="s">
        <v>720</v>
      </c>
      <c r="Y39" s="36" t="s">
        <v>532</v>
      </c>
      <c r="Z39" s="36" t="s">
        <v>71</v>
      </c>
      <c r="AA39" s="246" t="s">
        <v>866</v>
      </c>
      <c r="AB39" s="59" t="s">
        <v>319</v>
      </c>
      <c r="AC39" s="59" t="s">
        <v>323</v>
      </c>
      <c r="AD39" s="37" t="s">
        <v>327</v>
      </c>
      <c r="AE39" s="37" t="s">
        <v>332</v>
      </c>
      <c r="AF39" s="37" t="s">
        <v>336</v>
      </c>
      <c r="AG39" s="56" t="s">
        <v>327</v>
      </c>
      <c r="AH39" s="37" t="s">
        <v>345</v>
      </c>
      <c r="AI39" s="90">
        <f t="shared" si="1"/>
        <v>95</v>
      </c>
      <c r="AJ39" s="90" t="str">
        <f t="shared" si="0"/>
        <v>Moderado</v>
      </c>
      <c r="AK39" s="37" t="s">
        <v>350</v>
      </c>
      <c r="AL39" s="90" t="str">
        <f>IFERROR(VLOOKUP(AJ39&amp;AK39,Tabla_Controles!$B$56:$G$65,5,FALSE),"")</f>
        <v>Moderado</v>
      </c>
      <c r="AM39" s="91">
        <f t="shared" si="2"/>
        <v>50</v>
      </c>
      <c r="AN39" s="348">
        <f>IFERROR(AVERAGE(AM39:AM45),"")</f>
        <v>50</v>
      </c>
      <c r="AO39" s="351" t="str">
        <f>IF($AN39=100,"Fuerte",IF($AN39&lt;100,"Moderado",IF($AN39&lt;50,"Débil",IF($AN39=0,"",""))))</f>
        <v>Moderado</v>
      </c>
      <c r="AP39" s="391" t="s">
        <v>475</v>
      </c>
      <c r="AQ39" s="394">
        <f>IFERROR(P39-VLOOKUP(AO39&amp;AP39,Tabla_Controles!$B$77:$E$83,4,0),"")</f>
        <v>2</v>
      </c>
      <c r="AR39" s="390" t="str">
        <f>IF($AQ39="","",IF($AQ39=1,"Muy Baja",IF($AQ39=2,"Baja",IF($AQ39=3,"Media",IF($AQ39=4,"Alta",IF($AQ39=5,"Muy Alta","Muy Baja"))))))</f>
        <v>Baja</v>
      </c>
      <c r="AS39" s="390" t="str">
        <f>T39</f>
        <v>Catastrófico</v>
      </c>
      <c r="AT39" s="362" t="str">
        <f>IF(OR(AND($AR39="Muy Baja",$AS39="Leve"),AND($AR39="Muy Baja",$AS39="Menor"),AND($AR39="Baja",$AS39="Leve"),AND($AR39="Baja",$AS39="Menor"),AND($AR39="Media",$AS39="Leve")),"Bajo",IF(OR(AND($AR39="Muy baja",$AS39="Moderado"),AND($AR39="Baja",$AS39="Moderado"),AND($AR39="Media",$AS39="Menor"),AND($AR39="Alta",$AS39="Leve")),"Moderado",IF(OR(AND($AR39="Muy Baja",$AS39="Mayor"),AND($AR39="Baja",$AS39="Mayor"),AND($AR39="Media",$AS39="Moderado"),AND($AR39="Alta",$AS39="Menor"),AND($AR39="Alta",$AS39="Moderado"),AND($AR39="Muy Alta",$AS39="Leve"),AND($AR39="Muy Alta",$AS39="Menor")),"Alto",IF(OR(AND($AR39="Muy Baja",$AS39="Catastrófico"),AND($AR39="Baja",$AS39="Catastrófico"),AND($AR39="Media",$AS39="Mayor"),AND($AR39="Media",$AS39="Catastrófico"),AND($AR39="Alta",$AS39="Mayor"),AND($AR39="Alta",$AS39="Catastrófico"),AND($AR39="Muy Alta",$AS39="Moderado"),AND($AR39="Muy Alta",$AS39="Mayor"),AND($AR39="Muy Alta",$AS39="Catastrófico")),"Extremo",""))))</f>
        <v>Extremo</v>
      </c>
      <c r="AU39" s="363" t="s">
        <v>650</v>
      </c>
      <c r="AV39" s="232" t="s">
        <v>506</v>
      </c>
      <c r="AW39" s="38" t="s">
        <v>71</v>
      </c>
      <c r="AX39" s="38" t="s">
        <v>71</v>
      </c>
      <c r="AY39" s="38" t="s">
        <v>71</v>
      </c>
      <c r="AZ39" s="38" t="s">
        <v>71</v>
      </c>
      <c r="BA39" s="38" t="s">
        <v>71</v>
      </c>
      <c r="BB39" s="405" t="s">
        <v>819</v>
      </c>
      <c r="BC39" s="89" t="s">
        <v>513</v>
      </c>
      <c r="BD39" s="86"/>
      <c r="BE39" s="39"/>
      <c r="BF39" s="39"/>
      <c r="BG39" s="88" t="s">
        <v>511</v>
      </c>
      <c r="BH39" s="86"/>
      <c r="BI39" s="92"/>
      <c r="BJ39" s="92"/>
      <c r="BK39" s="416"/>
      <c r="BL39" s="400"/>
      <c r="BM39" s="400"/>
    </row>
    <row r="40" spans="1:65" ht="104.1" customHeight="1" x14ac:dyDescent="0.3">
      <c r="A40" s="386"/>
      <c r="B40" s="276">
        <v>13</v>
      </c>
      <c r="C40" s="266"/>
      <c r="D40" s="268"/>
      <c r="E40" s="268"/>
      <c r="F40" s="268"/>
      <c r="G40" s="291"/>
      <c r="H40" s="280"/>
      <c r="I40" s="397"/>
      <c r="J40" s="278"/>
      <c r="K40" s="89" t="s">
        <v>493</v>
      </c>
      <c r="L40" s="38" t="s">
        <v>721</v>
      </c>
      <c r="M40" s="283"/>
      <c r="N40" s="278"/>
      <c r="O40" s="272"/>
      <c r="P40" s="388"/>
      <c r="Q40" s="270"/>
      <c r="R40" s="287"/>
      <c r="S40" s="289"/>
      <c r="T40" s="272"/>
      <c r="U40" s="285"/>
      <c r="V40" s="277"/>
      <c r="W40" s="89" t="s">
        <v>514</v>
      </c>
      <c r="X40" s="87" t="s">
        <v>835</v>
      </c>
      <c r="Y40" s="36" t="s">
        <v>834</v>
      </c>
      <c r="Z40" s="36" t="s">
        <v>71</v>
      </c>
      <c r="AA40" s="246" t="s">
        <v>863</v>
      </c>
      <c r="AB40" s="59" t="s">
        <v>319</v>
      </c>
      <c r="AC40" s="59" t="s">
        <v>323</v>
      </c>
      <c r="AD40" s="37" t="s">
        <v>327</v>
      </c>
      <c r="AE40" s="37" t="s">
        <v>332</v>
      </c>
      <c r="AF40" s="37" t="s">
        <v>336</v>
      </c>
      <c r="AG40" s="56" t="s">
        <v>327</v>
      </c>
      <c r="AH40" s="37" t="s">
        <v>345</v>
      </c>
      <c r="AI40" s="90">
        <f t="shared" si="1"/>
        <v>95</v>
      </c>
      <c r="AJ40" s="90" t="str">
        <f t="shared" ref="AJ40:AJ103" si="3">IF(COUNTBLANK(AB40:AH40)=7,"",IF($AI40&lt;86,"Débil",IF($AI40&lt;96,"Moderado","Fuerte")))</f>
        <v>Moderado</v>
      </c>
      <c r="AK40" s="37" t="s">
        <v>41</v>
      </c>
      <c r="AL40" s="90" t="str">
        <f>IFERROR(VLOOKUP(AJ40&amp;AK40,Tabla_Controles!$B$56:$G$65,5,FALSE),"")</f>
        <v>Moderado</v>
      </c>
      <c r="AM40" s="91">
        <f t="shared" si="2"/>
        <v>50</v>
      </c>
      <c r="AN40" s="349"/>
      <c r="AO40" s="352"/>
      <c r="AP40" s="392"/>
      <c r="AQ40" s="395"/>
      <c r="AR40" s="390"/>
      <c r="AS40" s="390"/>
      <c r="AT40" s="362"/>
      <c r="AU40" s="363"/>
      <c r="AV40" s="232" t="s">
        <v>507</v>
      </c>
      <c r="AW40" s="38" t="s">
        <v>575</v>
      </c>
      <c r="AX40" s="250" t="s">
        <v>812</v>
      </c>
      <c r="AY40" s="92" t="s">
        <v>863</v>
      </c>
      <c r="AZ40" s="260">
        <v>45107</v>
      </c>
      <c r="BA40" s="260">
        <v>45122</v>
      </c>
      <c r="BB40" s="406"/>
      <c r="BC40" s="89" t="s">
        <v>514</v>
      </c>
      <c r="BD40" s="86"/>
      <c r="BE40" s="39"/>
      <c r="BF40" s="39"/>
      <c r="BG40" s="88" t="s">
        <v>512</v>
      </c>
      <c r="BH40" s="86"/>
      <c r="BI40" s="92"/>
      <c r="BJ40" s="92"/>
      <c r="BK40" s="417"/>
      <c r="BL40" s="401"/>
      <c r="BM40" s="401"/>
    </row>
    <row r="41" spans="1:65" ht="33" hidden="1" x14ac:dyDescent="0.3">
      <c r="A41" s="386"/>
      <c r="B41" s="276">
        <v>13</v>
      </c>
      <c r="C41" s="266"/>
      <c r="D41" s="268"/>
      <c r="E41" s="268"/>
      <c r="F41" s="268"/>
      <c r="G41" s="291"/>
      <c r="H41" s="280"/>
      <c r="I41" s="397"/>
      <c r="J41" s="278"/>
      <c r="K41" s="89" t="s">
        <v>494</v>
      </c>
      <c r="L41" s="38"/>
      <c r="M41" s="283"/>
      <c r="N41" s="278"/>
      <c r="O41" s="272"/>
      <c r="P41" s="388"/>
      <c r="Q41" s="270"/>
      <c r="R41" s="287"/>
      <c r="S41" s="289"/>
      <c r="T41" s="272"/>
      <c r="U41" s="285"/>
      <c r="V41" s="277"/>
      <c r="W41" s="89" t="s">
        <v>515</v>
      </c>
      <c r="X41" s="87"/>
      <c r="Y41" s="36"/>
      <c r="Z41" s="36"/>
      <c r="AA41" s="246"/>
      <c r="AB41" s="59"/>
      <c r="AC41" s="59"/>
      <c r="AD41" s="37"/>
      <c r="AE41" s="37"/>
      <c r="AF41" s="37"/>
      <c r="AG41" s="56"/>
      <c r="AH41" s="37"/>
      <c r="AI41" s="90" t="str">
        <f t="shared" ref="AI41:AI104" si="4">IF(COUNTBLANK(AB41:AH41)=7,"",IF($AB41="Asignado",15,0)+IF($AC41="Adecuado",15,0)+IF($AD41="Oportuna",15,0)+IF($AE41="Prevenir",15,0)+IF($AE41="Detectar",10,0)+IF($AF41="Confiable",15,0)+IF($AG41="Oportuna",15,0)+IF($AH41="Completa",10,0)+IF($AH41="Incompleta",5,0))</f>
        <v/>
      </c>
      <c r="AJ41" s="90" t="str">
        <f t="shared" si="3"/>
        <v/>
      </c>
      <c r="AK41" s="37"/>
      <c r="AL41" s="90" t="str">
        <f>IFERROR(VLOOKUP(AJ41&amp;AK41,Tabla_Controles!$B$56:$G$65,5,FALSE),"")</f>
        <v/>
      </c>
      <c r="AM41" s="91" t="str">
        <f t="shared" ref="AM41:AM104" si="5">IF($AL41="","",IF($AL41="Fuerte",100,IF($AL41="Moderado",50,0)))</f>
        <v/>
      </c>
      <c r="AN41" s="349"/>
      <c r="AO41" s="352"/>
      <c r="AP41" s="392"/>
      <c r="AQ41" s="395"/>
      <c r="AR41" s="390"/>
      <c r="AS41" s="390"/>
      <c r="AT41" s="362"/>
      <c r="AU41" s="363"/>
      <c r="AV41" s="232" t="s">
        <v>508</v>
      </c>
      <c r="AW41" s="237"/>
      <c r="AX41" s="237"/>
      <c r="AY41" s="235"/>
      <c r="AZ41" s="238"/>
      <c r="BA41" s="238"/>
      <c r="BB41" s="406"/>
      <c r="BC41" s="89" t="s">
        <v>515</v>
      </c>
      <c r="BD41" s="86"/>
      <c r="BE41" s="39"/>
      <c r="BF41" s="39"/>
      <c r="BG41" s="88" t="s">
        <v>506</v>
      </c>
      <c r="BH41" s="86"/>
      <c r="BI41" s="92"/>
      <c r="BJ41" s="92"/>
      <c r="BK41" s="417"/>
      <c r="BL41" s="401"/>
      <c r="BM41" s="401"/>
    </row>
    <row r="42" spans="1:65" ht="33" hidden="1" x14ac:dyDescent="0.3">
      <c r="A42" s="386"/>
      <c r="B42" s="276">
        <v>13</v>
      </c>
      <c r="C42" s="266"/>
      <c r="D42" s="268"/>
      <c r="E42" s="268"/>
      <c r="F42" s="268"/>
      <c r="G42" s="291"/>
      <c r="H42" s="280"/>
      <c r="I42" s="397"/>
      <c r="J42" s="278"/>
      <c r="K42" s="89" t="s">
        <v>495</v>
      </c>
      <c r="L42" s="38"/>
      <c r="M42" s="283"/>
      <c r="N42" s="278"/>
      <c r="O42" s="272"/>
      <c r="P42" s="388"/>
      <c r="Q42" s="270"/>
      <c r="R42" s="287"/>
      <c r="S42" s="289"/>
      <c r="T42" s="272"/>
      <c r="U42" s="285"/>
      <c r="V42" s="277"/>
      <c r="W42" s="89" t="s">
        <v>516</v>
      </c>
      <c r="X42" s="87"/>
      <c r="Y42" s="36"/>
      <c r="Z42" s="36"/>
      <c r="AA42" s="246"/>
      <c r="AB42" s="59"/>
      <c r="AC42" s="59"/>
      <c r="AD42" s="37"/>
      <c r="AE42" s="37"/>
      <c r="AF42" s="37"/>
      <c r="AG42" s="56"/>
      <c r="AH42" s="37"/>
      <c r="AI42" s="90" t="str">
        <f t="shared" si="4"/>
        <v/>
      </c>
      <c r="AJ42" s="90" t="str">
        <f t="shared" si="3"/>
        <v/>
      </c>
      <c r="AK42" s="37"/>
      <c r="AL42" s="90" t="str">
        <f>IFERROR(VLOOKUP(AJ42&amp;AK42,Tabla_Controles!$B$56:$G$65,5,FALSE),"")</f>
        <v/>
      </c>
      <c r="AM42" s="91" t="str">
        <f t="shared" si="5"/>
        <v/>
      </c>
      <c r="AN42" s="349"/>
      <c r="AO42" s="352"/>
      <c r="AP42" s="392"/>
      <c r="AQ42" s="395"/>
      <c r="AR42" s="390"/>
      <c r="AS42" s="390"/>
      <c r="AT42" s="362"/>
      <c r="AU42" s="363"/>
      <c r="AV42" s="232" t="s">
        <v>509</v>
      </c>
      <c r="AW42" s="237"/>
      <c r="AX42" s="237"/>
      <c r="AY42" s="237"/>
      <c r="AZ42" s="240"/>
      <c r="BA42" s="240"/>
      <c r="BB42" s="406"/>
      <c r="BC42" s="89" t="s">
        <v>516</v>
      </c>
      <c r="BD42" s="86"/>
      <c r="BE42" s="39"/>
      <c r="BF42" s="39"/>
      <c r="BG42" s="88" t="s">
        <v>507</v>
      </c>
      <c r="BH42" s="86"/>
      <c r="BI42" s="92"/>
      <c r="BJ42" s="92"/>
      <c r="BK42" s="417"/>
      <c r="BL42" s="401"/>
      <c r="BM42" s="401"/>
    </row>
    <row r="43" spans="1:65" ht="33" hidden="1" x14ac:dyDescent="0.3">
      <c r="A43" s="386"/>
      <c r="B43" s="276">
        <v>13</v>
      </c>
      <c r="C43" s="266"/>
      <c r="D43" s="268"/>
      <c r="E43" s="268"/>
      <c r="F43" s="268"/>
      <c r="G43" s="291"/>
      <c r="H43" s="280"/>
      <c r="I43" s="397"/>
      <c r="J43" s="278"/>
      <c r="K43" s="89" t="s">
        <v>496</v>
      </c>
      <c r="L43" s="38"/>
      <c r="M43" s="283"/>
      <c r="N43" s="278"/>
      <c r="O43" s="272"/>
      <c r="P43" s="388"/>
      <c r="Q43" s="270"/>
      <c r="R43" s="287"/>
      <c r="S43" s="289"/>
      <c r="T43" s="272"/>
      <c r="U43" s="285"/>
      <c r="V43" s="277"/>
      <c r="W43" s="89" t="s">
        <v>517</v>
      </c>
      <c r="X43" s="87"/>
      <c r="Y43" s="36"/>
      <c r="Z43" s="36"/>
      <c r="AA43" s="246"/>
      <c r="AB43" s="59"/>
      <c r="AC43" s="59"/>
      <c r="AD43" s="37"/>
      <c r="AE43" s="37"/>
      <c r="AF43" s="37"/>
      <c r="AG43" s="56"/>
      <c r="AH43" s="37"/>
      <c r="AI43" s="90" t="str">
        <f t="shared" si="4"/>
        <v/>
      </c>
      <c r="AJ43" s="90" t="str">
        <f t="shared" si="3"/>
        <v/>
      </c>
      <c r="AK43" s="37"/>
      <c r="AL43" s="90" t="str">
        <f>IFERROR(VLOOKUP(AJ43&amp;AK43,Tabla_Controles!$B$56:$G$65,5,FALSE),"")</f>
        <v/>
      </c>
      <c r="AM43" s="91" t="str">
        <f t="shared" si="5"/>
        <v/>
      </c>
      <c r="AN43" s="349"/>
      <c r="AO43" s="352"/>
      <c r="AP43" s="392"/>
      <c r="AQ43" s="395"/>
      <c r="AR43" s="390"/>
      <c r="AS43" s="390"/>
      <c r="AT43" s="362"/>
      <c r="AU43" s="363"/>
      <c r="AV43" s="232" t="s">
        <v>510</v>
      </c>
      <c r="AW43" s="237"/>
      <c r="AX43" s="237"/>
      <c r="AY43" s="237"/>
      <c r="AZ43" s="240"/>
      <c r="BA43" s="240"/>
      <c r="BB43" s="406"/>
      <c r="BC43" s="89" t="s">
        <v>517</v>
      </c>
      <c r="BD43" s="86"/>
      <c r="BE43" s="39"/>
      <c r="BF43" s="39"/>
      <c r="BG43" s="88" t="s">
        <v>508</v>
      </c>
      <c r="BH43" s="86"/>
      <c r="BI43" s="92"/>
      <c r="BJ43" s="92"/>
      <c r="BK43" s="417"/>
      <c r="BL43" s="401"/>
      <c r="BM43" s="401"/>
    </row>
    <row r="44" spans="1:65" ht="33" hidden="1" x14ac:dyDescent="0.3">
      <c r="A44" s="386"/>
      <c r="B44" s="276">
        <v>13</v>
      </c>
      <c r="C44" s="266"/>
      <c r="D44" s="268"/>
      <c r="E44" s="268"/>
      <c r="F44" s="268"/>
      <c r="G44" s="291"/>
      <c r="H44" s="280"/>
      <c r="I44" s="397"/>
      <c r="J44" s="278"/>
      <c r="K44" s="89" t="s">
        <v>497</v>
      </c>
      <c r="L44" s="38"/>
      <c r="M44" s="283"/>
      <c r="N44" s="278"/>
      <c r="O44" s="272"/>
      <c r="P44" s="388"/>
      <c r="Q44" s="270"/>
      <c r="R44" s="287"/>
      <c r="S44" s="289"/>
      <c r="T44" s="272"/>
      <c r="U44" s="285"/>
      <c r="V44" s="277"/>
      <c r="W44" s="89" t="s">
        <v>518</v>
      </c>
      <c r="X44" s="87"/>
      <c r="Y44" s="36"/>
      <c r="Z44" s="36"/>
      <c r="AA44" s="246"/>
      <c r="AB44" s="59"/>
      <c r="AC44" s="59"/>
      <c r="AD44" s="37"/>
      <c r="AE44" s="37"/>
      <c r="AF44" s="37"/>
      <c r="AG44" s="56"/>
      <c r="AH44" s="37"/>
      <c r="AI44" s="90" t="str">
        <f t="shared" si="4"/>
        <v/>
      </c>
      <c r="AJ44" s="90" t="str">
        <f t="shared" si="3"/>
        <v/>
      </c>
      <c r="AK44" s="37"/>
      <c r="AL44" s="90" t="str">
        <f>IFERROR(VLOOKUP(AJ44&amp;AK44,Tabla_Controles!$B$56:$G$65,5,FALSE),"")</f>
        <v/>
      </c>
      <c r="AM44" s="91" t="str">
        <f t="shared" si="5"/>
        <v/>
      </c>
      <c r="AN44" s="349"/>
      <c r="AO44" s="352"/>
      <c r="AP44" s="392"/>
      <c r="AQ44" s="395"/>
      <c r="AR44" s="390"/>
      <c r="AS44" s="390"/>
      <c r="AT44" s="362"/>
      <c r="AU44" s="363"/>
      <c r="AV44" s="232" t="s">
        <v>511</v>
      </c>
      <c r="AW44" s="237"/>
      <c r="AX44" s="237"/>
      <c r="AY44" s="237"/>
      <c r="AZ44" s="240"/>
      <c r="BA44" s="240"/>
      <c r="BB44" s="406"/>
      <c r="BC44" s="89" t="s">
        <v>518</v>
      </c>
      <c r="BD44" s="86"/>
      <c r="BE44" s="39"/>
      <c r="BF44" s="39"/>
      <c r="BG44" s="88" t="s">
        <v>509</v>
      </c>
      <c r="BH44" s="86"/>
      <c r="BI44" s="92"/>
      <c r="BJ44" s="92"/>
      <c r="BK44" s="417"/>
      <c r="BL44" s="401"/>
      <c r="BM44" s="401"/>
    </row>
    <row r="45" spans="1:65" ht="33" hidden="1" x14ac:dyDescent="0.3">
      <c r="A45" s="386"/>
      <c r="B45" s="276">
        <v>13</v>
      </c>
      <c r="C45" s="267"/>
      <c r="D45" s="268"/>
      <c r="E45" s="268"/>
      <c r="F45" s="268"/>
      <c r="G45" s="292"/>
      <c r="H45" s="281"/>
      <c r="I45" s="397"/>
      <c r="J45" s="278"/>
      <c r="K45" s="89" t="s">
        <v>498</v>
      </c>
      <c r="L45" s="38"/>
      <c r="M45" s="284"/>
      <c r="N45" s="278"/>
      <c r="O45" s="272"/>
      <c r="P45" s="388"/>
      <c r="Q45" s="271"/>
      <c r="R45" s="288"/>
      <c r="S45" s="289"/>
      <c r="T45" s="272"/>
      <c r="U45" s="285"/>
      <c r="V45" s="277"/>
      <c r="W45" s="89" t="s">
        <v>519</v>
      </c>
      <c r="X45" s="87"/>
      <c r="Y45" s="36"/>
      <c r="Z45" s="36"/>
      <c r="AA45" s="246"/>
      <c r="AB45" s="59"/>
      <c r="AC45" s="59"/>
      <c r="AD45" s="37"/>
      <c r="AE45" s="37"/>
      <c r="AF45" s="37"/>
      <c r="AG45" s="56"/>
      <c r="AH45" s="37"/>
      <c r="AI45" s="90" t="str">
        <f t="shared" si="4"/>
        <v/>
      </c>
      <c r="AJ45" s="90" t="str">
        <f t="shared" si="3"/>
        <v/>
      </c>
      <c r="AK45" s="37"/>
      <c r="AL45" s="90" t="str">
        <f>IFERROR(VLOOKUP(AJ45&amp;AK45,Tabla_Controles!$B$56:$G$65,5,FALSE),"")</f>
        <v/>
      </c>
      <c r="AM45" s="91" t="str">
        <f t="shared" si="5"/>
        <v/>
      </c>
      <c r="AN45" s="350"/>
      <c r="AO45" s="353"/>
      <c r="AP45" s="393"/>
      <c r="AQ45" s="396"/>
      <c r="AR45" s="390"/>
      <c r="AS45" s="390"/>
      <c r="AT45" s="362"/>
      <c r="AU45" s="363"/>
      <c r="AV45" s="232" t="s">
        <v>512</v>
      </c>
      <c r="AW45" s="237"/>
      <c r="AX45" s="237"/>
      <c r="AY45" s="237"/>
      <c r="AZ45" s="240"/>
      <c r="BA45" s="240"/>
      <c r="BB45" s="407"/>
      <c r="BC45" s="89" t="s">
        <v>519</v>
      </c>
      <c r="BD45" s="86"/>
      <c r="BE45" s="39"/>
      <c r="BF45" s="39"/>
      <c r="BG45" s="88" t="s">
        <v>510</v>
      </c>
      <c r="BH45" s="86"/>
      <c r="BI45" s="92"/>
      <c r="BJ45" s="92"/>
      <c r="BK45" s="418"/>
      <c r="BL45" s="402"/>
      <c r="BM45" s="402"/>
    </row>
    <row r="46" spans="1:65" ht="76.5" x14ac:dyDescent="0.3">
      <c r="A46" s="386" t="str">
        <f>C46&amp;COUNTIF($C$10:C46,C46)</f>
        <v>Corrupción6</v>
      </c>
      <c r="B46" s="275">
        <v>128</v>
      </c>
      <c r="C46" s="265" t="s">
        <v>85</v>
      </c>
      <c r="D46" s="268" t="s">
        <v>79</v>
      </c>
      <c r="E46" s="268" t="s">
        <v>457</v>
      </c>
      <c r="F46" s="268" t="s">
        <v>443</v>
      </c>
      <c r="G46" s="290" t="s">
        <v>590</v>
      </c>
      <c r="H46" s="279" t="s">
        <v>606</v>
      </c>
      <c r="I46" s="397" t="str">
        <f>"Posibilidad de recibir o solicitar cualquier dádiva o beneficio a nombre propio o de terceros, con el fin de "&amp;J46</f>
        <v>Posibilidad de recibir o solicitar cualquier dádiva o beneficio a nombre propio o de terceros, con el fin de manipular o direccionar  información procesada o generada en el marco de la actividad de la auditoría interna.</v>
      </c>
      <c r="J46" s="278" t="s">
        <v>615</v>
      </c>
      <c r="K46" s="89" t="s">
        <v>492</v>
      </c>
      <c r="L46" s="38" t="s">
        <v>722</v>
      </c>
      <c r="M46" s="282" t="s">
        <v>627</v>
      </c>
      <c r="N46" s="278" t="s">
        <v>112</v>
      </c>
      <c r="O46" s="272" t="str">
        <f>IF(N46="","",IF(OR($N46=Tabla_Probabilidad!$D$20,$N46=Tabla_Probabilidad!$J$20),"Muy Baja",IF(OR($N46=Tabla_Probabilidad!$E$20,$N46=Tabla_Probabilidad!$K$20),"Baja",IF(OR($N46=Tabla_Probabilidad!$F$20,$N46=Tabla_Probabilidad!$L$20),"Media",IF(OR($N46=Tabla_Probabilidad!$G$20,$N46=Tabla_Probabilidad!$M$20),"Alta",IF(OR($N46=Tabla_Probabilidad!$H$20,$N46=Tabla_Probabilidad!$N$20),"Muy Alta"))))))</f>
        <v>Baja</v>
      </c>
      <c r="P46" s="388">
        <f>IF(O46="Muy Baja",1,IF(O46="Baja",2,IF(O46="Media",3,IF(O46="Alta",4,IF(O46="Muy Alta",5,"")))))</f>
        <v>2</v>
      </c>
      <c r="Q46" s="269" t="str">
        <f>IFERROR(IF($C46="Corrupción",HYPERLINK("#"&amp;"Impacto_Riesgos!C"&amp;MATCH($B46,Impacto_Riesgos!$B$10:$B$138,0)+9,"Calcula el impacto aquí"),"")," ")</f>
        <v>Calcula el impacto aquí</v>
      </c>
      <c r="R46" s="286">
        <f>IFERROR(VLOOKUP(A46,Impacto_Riesgos!$A$8:$W$138,23,),"NA")</f>
        <v>15</v>
      </c>
      <c r="S46" s="289" t="s">
        <v>109</v>
      </c>
      <c r="T46" s="272" t="str">
        <f>IF($S46='Tabla Impacto'!$F$10,"Moderado",IF($S46='Tabla Impacto'!$G$10,"Mayor",IF($S46='Tabla Impacto'!$H$10,"Catastrófico","")))</f>
        <v>Catastrófico</v>
      </c>
      <c r="U46" s="285">
        <f>IF(T46="Leve",1,IF(T46="Menor",2,IF(T46="Moderado",3,IF(T46="Mayor",4,IF(T46="Catastrófico",5,"")))))</f>
        <v>5</v>
      </c>
      <c r="V46" s="277" t="str">
        <f>IF(OR(AND($O46="Muy Baja",T46="Leve"),AND($O46="Muy Baja",T46="Menor"),AND($O46="Baja",T46="Leve"),AND($O46="Baja",T46="Menor"),AND($O46="Media",T46="Leve")),"Bajo",IF(OR(AND($O46="Muy baja",T46="Moderado"),AND($O46="Baja",T46="Moderado"),AND($O46="Media",T46="Menor"),AND($O46="Alta",T46="Leve")),"Moderado",IF(OR(AND($O46="Muy Baja",T46="Mayor"),AND($O46="Baja",T46="Mayor"),AND($O46="Media",T46="Moderado"),AND($O46="Alta",T46="Menor"),AND($O46="Alta",T46="Moderado"),AND($O46="Muy Alta",T46="Leve"),AND($O46="Muy Alta",T46="Menor")),"Alto",IF(OR(AND($O46="Muy Baja",T46="Catastrófico"),AND($O46="Baja",T46="Catastrófico"),AND($O46="Media",T46="Mayor"),AND($O46="Media",T46="Catastrófico"),AND($O46="Alta",T46="Mayor"),AND($O46="Alta",T46="Catastrófico"),AND($O46="Muy Alta",T46="Moderado"),AND($O46="Muy Alta",T46="Mayor"),AND($O46="Muy Alta",T46="Catastrófico")),"Extremo",""))))</f>
        <v>Extremo</v>
      </c>
      <c r="W46" s="89" t="s">
        <v>513</v>
      </c>
      <c r="X46" s="87" t="s">
        <v>725</v>
      </c>
      <c r="Y46" s="36" t="s">
        <v>723</v>
      </c>
      <c r="Z46" s="36" t="s">
        <v>724</v>
      </c>
      <c r="AA46" s="246" t="s">
        <v>872</v>
      </c>
      <c r="AB46" s="59" t="s">
        <v>319</v>
      </c>
      <c r="AC46" s="59" t="s">
        <v>323</v>
      </c>
      <c r="AD46" s="37" t="s">
        <v>327</v>
      </c>
      <c r="AE46" s="37" t="s">
        <v>331</v>
      </c>
      <c r="AF46" s="37" t="s">
        <v>336</v>
      </c>
      <c r="AG46" s="56" t="s">
        <v>327</v>
      </c>
      <c r="AH46" s="37" t="s">
        <v>345</v>
      </c>
      <c r="AI46" s="90">
        <f t="shared" si="4"/>
        <v>100</v>
      </c>
      <c r="AJ46" s="90" t="str">
        <f t="shared" si="3"/>
        <v>Fuerte</v>
      </c>
      <c r="AK46" s="37" t="s">
        <v>350</v>
      </c>
      <c r="AL46" s="90" t="str">
        <f>IFERROR(VLOOKUP(AJ46&amp;AK46,Tabla_Controles!$B$56:$G$65,5,FALSE),"")</f>
        <v>Fuerte</v>
      </c>
      <c r="AM46" s="91">
        <f t="shared" si="5"/>
        <v>100</v>
      </c>
      <c r="AN46" s="348">
        <f>IFERROR(AVERAGE(AM46:AM52),"")</f>
        <v>75</v>
      </c>
      <c r="AO46" s="351" t="str">
        <f>IF($AN46=100,"Fuerte",IF($AN46&lt;100,"Moderado",IF($AN46&lt;50,"Débil",IF($AN46=0,"",""))))</f>
        <v>Moderado</v>
      </c>
      <c r="AP46" s="391" t="s">
        <v>475</v>
      </c>
      <c r="AQ46" s="394">
        <f>IFERROR(P46-VLOOKUP(AO46&amp;AP46,Tabla_Controles!$B$77:$E$83,4,0),"")</f>
        <v>1</v>
      </c>
      <c r="AR46" s="390" t="str">
        <f>IF($AQ46="","",IF($AQ46=1,"Muy Baja",IF($AQ46=2,"Baja",IF($AQ46=3,"Media",IF($AQ46=4,"Alta",IF($AQ46=5,"Muy Alta","Muy Baja"))))))</f>
        <v>Muy Baja</v>
      </c>
      <c r="AS46" s="390" t="str">
        <f>T46</f>
        <v>Catastrófico</v>
      </c>
      <c r="AT46" s="362" t="str">
        <f>IF(OR(AND($AR46="Muy Baja",$AS46="Leve"),AND($AR46="Muy Baja",$AS46="Menor"),AND($AR46="Baja",$AS46="Leve"),AND($AR46="Baja",$AS46="Menor"),AND($AR46="Media",$AS46="Leve")),"Bajo",IF(OR(AND($AR46="Muy baja",$AS46="Moderado"),AND($AR46="Baja",$AS46="Moderado"),AND($AR46="Media",$AS46="Menor"),AND($AR46="Alta",$AS46="Leve")),"Moderado",IF(OR(AND($AR46="Muy Baja",$AS46="Mayor"),AND($AR46="Baja",$AS46="Mayor"),AND($AR46="Media",$AS46="Moderado"),AND($AR46="Alta",$AS46="Menor"),AND($AR46="Alta",$AS46="Moderado"),AND($AR46="Muy Alta",$AS46="Leve"),AND($AR46="Muy Alta",$AS46="Menor")),"Alto",IF(OR(AND($AR46="Muy Baja",$AS46="Catastrófico"),AND($AR46="Baja",$AS46="Catastrófico"),AND($AR46="Media",$AS46="Mayor"),AND($AR46="Media",$AS46="Catastrófico"),AND($AR46="Alta",$AS46="Mayor"),AND($AR46="Alta",$AS46="Catastrófico"),AND($AR46="Muy Alta",$AS46="Moderado"),AND($AR46="Muy Alta",$AS46="Mayor"),AND($AR46="Muy Alta",$AS46="Catastrófico")),"Extremo",""))))</f>
        <v>Extremo</v>
      </c>
      <c r="AU46" s="363" t="s">
        <v>650</v>
      </c>
      <c r="AV46" s="232" t="s">
        <v>506</v>
      </c>
      <c r="AW46" s="261" t="s">
        <v>71</v>
      </c>
      <c r="AX46" s="262" t="s">
        <v>71</v>
      </c>
      <c r="AY46" s="262" t="s">
        <v>71</v>
      </c>
      <c r="AZ46" s="263" t="s">
        <v>71</v>
      </c>
      <c r="BA46" s="263" t="s">
        <v>71</v>
      </c>
      <c r="BB46" s="405" t="s">
        <v>819</v>
      </c>
      <c r="BC46" s="89" t="s">
        <v>513</v>
      </c>
      <c r="BD46" s="86"/>
      <c r="BE46" s="39"/>
      <c r="BF46" s="39"/>
      <c r="BG46" s="88" t="s">
        <v>511</v>
      </c>
      <c r="BH46" s="86"/>
      <c r="BI46" s="92"/>
      <c r="BJ46" s="92"/>
      <c r="BK46" s="416"/>
      <c r="BL46" s="400"/>
      <c r="BM46" s="400"/>
    </row>
    <row r="47" spans="1:65" ht="105" customHeight="1" x14ac:dyDescent="0.3">
      <c r="A47" s="386"/>
      <c r="B47" s="276">
        <v>128</v>
      </c>
      <c r="C47" s="266"/>
      <c r="D47" s="268"/>
      <c r="E47" s="268"/>
      <c r="F47" s="268"/>
      <c r="G47" s="291"/>
      <c r="H47" s="280"/>
      <c r="I47" s="397"/>
      <c r="J47" s="278"/>
      <c r="K47" s="89" t="s">
        <v>493</v>
      </c>
      <c r="L47" s="38" t="s">
        <v>729</v>
      </c>
      <c r="M47" s="283"/>
      <c r="N47" s="278"/>
      <c r="O47" s="272"/>
      <c r="P47" s="388"/>
      <c r="Q47" s="270"/>
      <c r="R47" s="287"/>
      <c r="S47" s="289"/>
      <c r="T47" s="272"/>
      <c r="U47" s="285"/>
      <c r="V47" s="277"/>
      <c r="W47" s="89" t="s">
        <v>514</v>
      </c>
      <c r="X47" s="87" t="s">
        <v>730</v>
      </c>
      <c r="Y47" s="36" t="s">
        <v>731</v>
      </c>
      <c r="Z47" s="36" t="s">
        <v>654</v>
      </c>
      <c r="AA47" s="246" t="s">
        <v>872</v>
      </c>
      <c r="AB47" s="59" t="s">
        <v>319</v>
      </c>
      <c r="AC47" s="59" t="s">
        <v>323</v>
      </c>
      <c r="AD47" s="37" t="s">
        <v>327</v>
      </c>
      <c r="AE47" s="37" t="s">
        <v>332</v>
      </c>
      <c r="AF47" s="37" t="s">
        <v>336</v>
      </c>
      <c r="AG47" s="56" t="s">
        <v>327</v>
      </c>
      <c r="AH47" s="37" t="s">
        <v>345</v>
      </c>
      <c r="AI47" s="90">
        <f t="shared" si="4"/>
        <v>95</v>
      </c>
      <c r="AJ47" s="90" t="str">
        <f t="shared" si="3"/>
        <v>Moderado</v>
      </c>
      <c r="AK47" s="37" t="s">
        <v>350</v>
      </c>
      <c r="AL47" s="90" t="str">
        <f>IFERROR(VLOOKUP(AJ47&amp;AK47,Tabla_Controles!$B$56:$G$65,5,FALSE),"")</f>
        <v>Moderado</v>
      </c>
      <c r="AM47" s="91">
        <f t="shared" si="5"/>
        <v>50</v>
      </c>
      <c r="AN47" s="349"/>
      <c r="AO47" s="352"/>
      <c r="AP47" s="392"/>
      <c r="AQ47" s="395"/>
      <c r="AR47" s="390"/>
      <c r="AS47" s="390"/>
      <c r="AT47" s="362"/>
      <c r="AU47" s="363"/>
      <c r="AV47" s="232" t="s">
        <v>507</v>
      </c>
      <c r="AW47" s="261" t="s">
        <v>71</v>
      </c>
      <c r="AX47" s="262" t="s">
        <v>71</v>
      </c>
      <c r="AY47" s="262" t="s">
        <v>71</v>
      </c>
      <c r="AZ47" s="263" t="s">
        <v>71</v>
      </c>
      <c r="BA47" s="263" t="s">
        <v>71</v>
      </c>
      <c r="BB47" s="406"/>
      <c r="BC47" s="89" t="s">
        <v>514</v>
      </c>
      <c r="BD47" s="86"/>
      <c r="BE47" s="39"/>
      <c r="BF47" s="39"/>
      <c r="BG47" s="88" t="s">
        <v>512</v>
      </c>
      <c r="BH47" s="86"/>
      <c r="BI47" s="92"/>
      <c r="BJ47" s="92"/>
      <c r="BK47" s="417"/>
      <c r="BL47" s="401"/>
      <c r="BM47" s="401"/>
    </row>
    <row r="48" spans="1:65" ht="115.5" x14ac:dyDescent="0.3">
      <c r="A48" s="386"/>
      <c r="B48" s="276">
        <v>128</v>
      </c>
      <c r="C48" s="266"/>
      <c r="D48" s="268"/>
      <c r="E48" s="268"/>
      <c r="F48" s="268"/>
      <c r="G48" s="291"/>
      <c r="H48" s="280"/>
      <c r="I48" s="397"/>
      <c r="J48" s="278"/>
      <c r="K48" s="89" t="s">
        <v>494</v>
      </c>
      <c r="L48" s="38" t="s">
        <v>728</v>
      </c>
      <c r="M48" s="283"/>
      <c r="N48" s="278"/>
      <c r="O48" s="272"/>
      <c r="P48" s="388"/>
      <c r="Q48" s="270"/>
      <c r="R48" s="287"/>
      <c r="S48" s="289"/>
      <c r="T48" s="272"/>
      <c r="U48" s="285"/>
      <c r="V48" s="277"/>
      <c r="W48" s="89" t="s">
        <v>515</v>
      </c>
      <c r="X48" s="87" t="s">
        <v>727</v>
      </c>
      <c r="Y48" s="36" t="s">
        <v>726</v>
      </c>
      <c r="Z48" s="36" t="s">
        <v>654</v>
      </c>
      <c r="AA48" s="246" t="s">
        <v>872</v>
      </c>
      <c r="AB48" s="59" t="s">
        <v>319</v>
      </c>
      <c r="AC48" s="59" t="s">
        <v>323</v>
      </c>
      <c r="AD48" s="37" t="s">
        <v>327</v>
      </c>
      <c r="AE48" s="37" t="s">
        <v>332</v>
      </c>
      <c r="AF48" s="37" t="s">
        <v>336</v>
      </c>
      <c r="AG48" s="56" t="s">
        <v>327</v>
      </c>
      <c r="AH48" s="37" t="s">
        <v>345</v>
      </c>
      <c r="AI48" s="90">
        <f t="shared" si="4"/>
        <v>95</v>
      </c>
      <c r="AJ48" s="90" t="str">
        <f t="shared" si="3"/>
        <v>Moderado</v>
      </c>
      <c r="AK48" s="37" t="s">
        <v>350</v>
      </c>
      <c r="AL48" s="90" t="str">
        <f>IFERROR(VLOOKUP(AJ48&amp;AK48,Tabla_Controles!$B$56:$G$65,5,FALSE),"")</f>
        <v>Moderado</v>
      </c>
      <c r="AM48" s="91">
        <f t="shared" si="5"/>
        <v>50</v>
      </c>
      <c r="AN48" s="349"/>
      <c r="AO48" s="352"/>
      <c r="AP48" s="392"/>
      <c r="AQ48" s="395"/>
      <c r="AR48" s="390"/>
      <c r="AS48" s="390"/>
      <c r="AT48" s="362"/>
      <c r="AU48" s="363"/>
      <c r="AV48" s="232" t="s">
        <v>508</v>
      </c>
      <c r="AW48" s="261" t="s">
        <v>585</v>
      </c>
      <c r="AX48" s="262" t="s">
        <v>825</v>
      </c>
      <c r="AY48" s="262" t="s">
        <v>877</v>
      </c>
      <c r="AZ48" s="263">
        <v>45158</v>
      </c>
      <c r="BA48" s="263">
        <v>45214</v>
      </c>
      <c r="BB48" s="406"/>
      <c r="BC48" s="89" t="s">
        <v>515</v>
      </c>
      <c r="BD48" s="86"/>
      <c r="BE48" s="39"/>
      <c r="BF48" s="39"/>
      <c r="BG48" s="88" t="s">
        <v>506</v>
      </c>
      <c r="BH48" s="86"/>
      <c r="BI48" s="92"/>
      <c r="BJ48" s="92"/>
      <c r="BK48" s="417"/>
      <c r="BL48" s="401"/>
      <c r="BM48" s="401"/>
    </row>
    <row r="49" spans="1:68" ht="76.5" x14ac:dyDescent="0.3">
      <c r="A49" s="386"/>
      <c r="B49" s="276">
        <v>128</v>
      </c>
      <c r="C49" s="266"/>
      <c r="D49" s="268"/>
      <c r="E49" s="268"/>
      <c r="F49" s="268"/>
      <c r="G49" s="291"/>
      <c r="H49" s="280"/>
      <c r="I49" s="397"/>
      <c r="J49" s="278"/>
      <c r="K49" s="89" t="s">
        <v>495</v>
      </c>
      <c r="L49" s="38" t="s">
        <v>732</v>
      </c>
      <c r="M49" s="283"/>
      <c r="N49" s="278"/>
      <c r="O49" s="272"/>
      <c r="P49" s="388"/>
      <c r="Q49" s="270"/>
      <c r="R49" s="287"/>
      <c r="S49" s="289"/>
      <c r="T49" s="272"/>
      <c r="U49" s="285"/>
      <c r="V49" s="277"/>
      <c r="W49" s="89" t="s">
        <v>516</v>
      </c>
      <c r="X49" s="87" t="s">
        <v>733</v>
      </c>
      <c r="Y49" s="36" t="s">
        <v>734</v>
      </c>
      <c r="Z49" s="36" t="s">
        <v>654</v>
      </c>
      <c r="AA49" s="246" t="s">
        <v>872</v>
      </c>
      <c r="AB49" s="59" t="s">
        <v>319</v>
      </c>
      <c r="AC49" s="59" t="s">
        <v>323</v>
      </c>
      <c r="AD49" s="37" t="s">
        <v>327</v>
      </c>
      <c r="AE49" s="37" t="s">
        <v>331</v>
      </c>
      <c r="AF49" s="37" t="s">
        <v>336</v>
      </c>
      <c r="AG49" s="56" t="s">
        <v>327</v>
      </c>
      <c r="AH49" s="37" t="s">
        <v>345</v>
      </c>
      <c r="AI49" s="90">
        <f t="shared" si="4"/>
        <v>100</v>
      </c>
      <c r="AJ49" s="90" t="str">
        <f t="shared" si="3"/>
        <v>Fuerte</v>
      </c>
      <c r="AK49" s="37" t="s">
        <v>350</v>
      </c>
      <c r="AL49" s="90" t="str">
        <f>IFERROR(VLOOKUP(AJ49&amp;AK49,Tabla_Controles!$B$56:$G$65,5,FALSE),"")</f>
        <v>Fuerte</v>
      </c>
      <c r="AM49" s="91">
        <f t="shared" si="5"/>
        <v>100</v>
      </c>
      <c r="AN49" s="349"/>
      <c r="AO49" s="352"/>
      <c r="AP49" s="392"/>
      <c r="AQ49" s="395"/>
      <c r="AR49" s="390"/>
      <c r="AS49" s="390"/>
      <c r="AT49" s="362"/>
      <c r="AU49" s="363"/>
      <c r="AV49" s="232" t="s">
        <v>509</v>
      </c>
      <c r="AW49" s="261" t="s">
        <v>71</v>
      </c>
      <c r="AX49" s="262" t="s">
        <v>71</v>
      </c>
      <c r="AY49" s="262" t="s">
        <v>71</v>
      </c>
      <c r="AZ49" s="263" t="s">
        <v>71</v>
      </c>
      <c r="BA49" s="263" t="s">
        <v>71</v>
      </c>
      <c r="BB49" s="406"/>
      <c r="BC49" s="89" t="s">
        <v>516</v>
      </c>
      <c r="BD49" s="86"/>
      <c r="BE49" s="39"/>
      <c r="BF49" s="39"/>
      <c r="BG49" s="88" t="s">
        <v>507</v>
      </c>
      <c r="BH49" s="86"/>
      <c r="BI49" s="92"/>
      <c r="BJ49" s="92"/>
      <c r="BK49" s="417"/>
      <c r="BL49" s="401"/>
      <c r="BM49" s="401"/>
    </row>
    <row r="50" spans="1:68" ht="33" hidden="1" x14ac:dyDescent="0.3">
      <c r="A50" s="386"/>
      <c r="B50" s="276">
        <v>128</v>
      </c>
      <c r="C50" s="266"/>
      <c r="D50" s="268"/>
      <c r="E50" s="268"/>
      <c r="F50" s="268"/>
      <c r="G50" s="291"/>
      <c r="H50" s="280"/>
      <c r="I50" s="397"/>
      <c r="J50" s="278"/>
      <c r="K50" s="89" t="s">
        <v>496</v>
      </c>
      <c r="L50" s="38"/>
      <c r="M50" s="283"/>
      <c r="N50" s="278"/>
      <c r="O50" s="272"/>
      <c r="P50" s="388"/>
      <c r="Q50" s="270"/>
      <c r="R50" s="287"/>
      <c r="S50" s="289"/>
      <c r="T50" s="272"/>
      <c r="U50" s="285"/>
      <c r="V50" s="277"/>
      <c r="W50" s="89" t="s">
        <v>517</v>
      </c>
      <c r="X50" s="87"/>
      <c r="Y50" s="36"/>
      <c r="Z50" s="36"/>
      <c r="AA50" s="246"/>
      <c r="AB50" s="59"/>
      <c r="AC50" s="59"/>
      <c r="AD50" s="37"/>
      <c r="AE50" s="37"/>
      <c r="AF50" s="37"/>
      <c r="AG50" s="56"/>
      <c r="AH50" s="37"/>
      <c r="AI50" s="90" t="str">
        <f t="shared" si="4"/>
        <v/>
      </c>
      <c r="AJ50" s="90" t="str">
        <f t="shared" si="3"/>
        <v/>
      </c>
      <c r="AK50" s="37"/>
      <c r="AL50" s="90" t="str">
        <f>IFERROR(VLOOKUP(AJ50&amp;AK50,Tabla_Controles!$B$56:$G$65,5,FALSE),"")</f>
        <v/>
      </c>
      <c r="AM50" s="91" t="str">
        <f t="shared" si="5"/>
        <v/>
      </c>
      <c r="AN50" s="349"/>
      <c r="AO50" s="352"/>
      <c r="AP50" s="392"/>
      <c r="AQ50" s="395"/>
      <c r="AR50" s="390"/>
      <c r="AS50" s="390"/>
      <c r="AT50" s="362"/>
      <c r="AU50" s="363"/>
      <c r="AV50" s="232" t="s">
        <v>510</v>
      </c>
      <c r="AW50" s="237"/>
      <c r="AX50" s="237"/>
      <c r="AY50" s="237"/>
      <c r="AZ50" s="240"/>
      <c r="BA50" s="240"/>
      <c r="BB50" s="406"/>
      <c r="BC50" s="89" t="s">
        <v>517</v>
      </c>
      <c r="BD50" s="86"/>
      <c r="BE50" s="39"/>
      <c r="BF50" s="39"/>
      <c r="BG50" s="88" t="s">
        <v>508</v>
      </c>
      <c r="BH50" s="86"/>
      <c r="BI50" s="92"/>
      <c r="BJ50" s="92"/>
      <c r="BK50" s="417"/>
      <c r="BL50" s="401"/>
      <c r="BM50" s="401"/>
    </row>
    <row r="51" spans="1:68" ht="30" hidden="1" customHeight="1" x14ac:dyDescent="0.3">
      <c r="A51" s="386"/>
      <c r="B51" s="276">
        <v>128</v>
      </c>
      <c r="C51" s="266"/>
      <c r="D51" s="268"/>
      <c r="E51" s="268"/>
      <c r="F51" s="268"/>
      <c r="G51" s="291"/>
      <c r="H51" s="280"/>
      <c r="I51" s="397"/>
      <c r="J51" s="278"/>
      <c r="K51" s="89" t="s">
        <v>497</v>
      </c>
      <c r="L51" s="38"/>
      <c r="M51" s="283"/>
      <c r="N51" s="278"/>
      <c r="O51" s="272"/>
      <c r="P51" s="388"/>
      <c r="Q51" s="270"/>
      <c r="R51" s="287"/>
      <c r="S51" s="289"/>
      <c r="T51" s="272"/>
      <c r="U51" s="285"/>
      <c r="V51" s="277"/>
      <c r="W51" s="89" t="s">
        <v>518</v>
      </c>
      <c r="X51" s="87"/>
      <c r="Y51" s="36"/>
      <c r="Z51" s="36"/>
      <c r="AA51" s="246"/>
      <c r="AB51" s="59"/>
      <c r="AC51" s="59"/>
      <c r="AD51" s="37"/>
      <c r="AE51" s="37"/>
      <c r="AF51" s="37"/>
      <c r="AG51" s="56"/>
      <c r="AH51" s="37"/>
      <c r="AI51" s="90" t="str">
        <f t="shared" si="4"/>
        <v/>
      </c>
      <c r="AJ51" s="90" t="str">
        <f t="shared" si="3"/>
        <v/>
      </c>
      <c r="AK51" s="37"/>
      <c r="AL51" s="90" t="str">
        <f>IFERROR(VLOOKUP(AJ51&amp;AK51,Tabla_Controles!$B$56:$G$65,5,FALSE),"")</f>
        <v/>
      </c>
      <c r="AM51" s="91" t="str">
        <f t="shared" si="5"/>
        <v/>
      </c>
      <c r="AN51" s="349"/>
      <c r="AO51" s="352"/>
      <c r="AP51" s="392"/>
      <c r="AQ51" s="395"/>
      <c r="AR51" s="390"/>
      <c r="AS51" s="390"/>
      <c r="AT51" s="362"/>
      <c r="AU51" s="363"/>
      <c r="AV51" s="232" t="s">
        <v>511</v>
      </c>
      <c r="AW51" s="237"/>
      <c r="AX51" s="237"/>
      <c r="AY51" s="237"/>
      <c r="AZ51" s="240"/>
      <c r="BA51" s="240"/>
      <c r="BB51" s="406"/>
      <c r="BC51" s="89" t="s">
        <v>518</v>
      </c>
      <c r="BD51" s="86"/>
      <c r="BE51" s="39"/>
      <c r="BF51" s="39"/>
      <c r="BG51" s="88" t="s">
        <v>509</v>
      </c>
      <c r="BH51" s="86"/>
      <c r="BI51" s="92"/>
      <c r="BJ51" s="92"/>
      <c r="BK51" s="417"/>
      <c r="BL51" s="401"/>
      <c r="BM51" s="401"/>
    </row>
    <row r="52" spans="1:68" ht="30" hidden="1" customHeight="1" x14ac:dyDescent="0.3">
      <c r="A52" s="386"/>
      <c r="B52" s="276">
        <v>128</v>
      </c>
      <c r="C52" s="267"/>
      <c r="D52" s="268"/>
      <c r="E52" s="268"/>
      <c r="F52" s="268"/>
      <c r="G52" s="292"/>
      <c r="H52" s="281"/>
      <c r="I52" s="397"/>
      <c r="J52" s="278"/>
      <c r="K52" s="89" t="s">
        <v>498</v>
      </c>
      <c r="L52" s="38"/>
      <c r="M52" s="284"/>
      <c r="N52" s="278"/>
      <c r="O52" s="272"/>
      <c r="P52" s="388"/>
      <c r="Q52" s="271"/>
      <c r="R52" s="288"/>
      <c r="S52" s="289"/>
      <c r="T52" s="272"/>
      <c r="U52" s="285"/>
      <c r="V52" s="277"/>
      <c r="W52" s="89" t="s">
        <v>519</v>
      </c>
      <c r="X52" s="87"/>
      <c r="Y52" s="36"/>
      <c r="Z52" s="36"/>
      <c r="AA52" s="246"/>
      <c r="AB52" s="59"/>
      <c r="AC52" s="59"/>
      <c r="AD52" s="37"/>
      <c r="AE52" s="37"/>
      <c r="AF52" s="37"/>
      <c r="AG52" s="56"/>
      <c r="AH52" s="37"/>
      <c r="AI52" s="90" t="str">
        <f t="shared" si="4"/>
        <v/>
      </c>
      <c r="AJ52" s="90" t="str">
        <f t="shared" si="3"/>
        <v/>
      </c>
      <c r="AK52" s="37"/>
      <c r="AL52" s="90" t="str">
        <f>IFERROR(VLOOKUP(AJ52&amp;AK52,Tabla_Controles!$B$56:$G$65,5,FALSE),"")</f>
        <v/>
      </c>
      <c r="AM52" s="91" t="str">
        <f t="shared" si="5"/>
        <v/>
      </c>
      <c r="AN52" s="350"/>
      <c r="AO52" s="353"/>
      <c r="AP52" s="393"/>
      <c r="AQ52" s="396"/>
      <c r="AR52" s="390"/>
      <c r="AS52" s="390"/>
      <c r="AT52" s="362"/>
      <c r="AU52" s="363"/>
      <c r="AV52" s="232" t="s">
        <v>512</v>
      </c>
      <c r="AW52" s="237"/>
      <c r="AX52" s="237"/>
      <c r="AY52" s="237"/>
      <c r="AZ52" s="240"/>
      <c r="BA52" s="240"/>
      <c r="BB52" s="407"/>
      <c r="BC52" s="89" t="s">
        <v>519</v>
      </c>
      <c r="BD52" s="86"/>
      <c r="BE52" s="39"/>
      <c r="BF52" s="39"/>
      <c r="BG52" s="88" t="s">
        <v>510</v>
      </c>
      <c r="BH52" s="86"/>
      <c r="BI52" s="92"/>
      <c r="BJ52" s="92"/>
      <c r="BK52" s="418"/>
      <c r="BL52" s="402"/>
      <c r="BM52" s="402"/>
    </row>
    <row r="53" spans="1:68" ht="147" x14ac:dyDescent="0.3">
      <c r="A53" s="386" t="str">
        <f>C53&amp;COUNTIF($C$10:C53,C53)</f>
        <v>Corrupción7</v>
      </c>
      <c r="B53" s="275">
        <v>177</v>
      </c>
      <c r="C53" s="265" t="s">
        <v>85</v>
      </c>
      <c r="D53" s="268" t="s">
        <v>79</v>
      </c>
      <c r="E53" s="268" t="s">
        <v>447</v>
      </c>
      <c r="F53" s="268" t="s">
        <v>411</v>
      </c>
      <c r="G53" s="290" t="s">
        <v>591</v>
      </c>
      <c r="H53" s="279" t="s">
        <v>608</v>
      </c>
      <c r="I53" s="397" t="str">
        <f>"Posibilidad de recibir o solicitar cualquier dádiva o beneficio a nombre propio o de terceros, con el fin de "&amp;J53</f>
        <v>Posibilidad de recibir o solicitar cualquier dádiva o beneficio a nombre propio o de terceros, con el fin de alterar o manipular ilegalmente la información de los activos recibidos que puedan afectar su potencial de productividad</v>
      </c>
      <c r="J53" s="278" t="s">
        <v>847</v>
      </c>
      <c r="K53" s="89" t="s">
        <v>492</v>
      </c>
      <c r="L53" s="38" t="s">
        <v>738</v>
      </c>
      <c r="M53" s="282" t="s">
        <v>628</v>
      </c>
      <c r="N53" s="278" t="s">
        <v>113</v>
      </c>
      <c r="O53" s="272" t="str">
        <f>IF(N53="","",IF(OR($N53=Tabla_Probabilidad!$D$20,$N53=Tabla_Probabilidad!$J$20),"Muy Baja",IF(OR($N53=Tabla_Probabilidad!$E$20,$N53=Tabla_Probabilidad!$K$20),"Baja",IF(OR($N53=Tabla_Probabilidad!$F$20,$N53=Tabla_Probabilidad!$L$20),"Media",IF(OR($N53=Tabla_Probabilidad!$G$20,$N53=Tabla_Probabilidad!$M$20),"Alta",IF(OR($N53=Tabla_Probabilidad!$H$20,$N53=Tabla_Probabilidad!$N$20),"Muy Alta"))))))</f>
        <v>Media</v>
      </c>
      <c r="P53" s="388">
        <f>IF(O53="Muy Baja",1,IF(O53="Baja",2,IF(O53="Media",3,IF(O53="Alta",4,IF(O53="Muy Alta",5,"")))))</f>
        <v>3</v>
      </c>
      <c r="Q53" s="269" t="str">
        <f>IFERROR(IF($C53="Corrupción",HYPERLINK("#"&amp;"Impacto_Riesgos!C"&amp;MATCH($B53,Impacto_Riesgos!$B$10:$B$138,0)+9,"Calcula el impacto aquí"),"")," ")</f>
        <v>Calcula el impacto aquí</v>
      </c>
      <c r="R53" s="286">
        <f>IFERROR(VLOOKUP(A53,Impacto_Riesgos!$A$8:$W$138,23,),"NA")</f>
        <v>15</v>
      </c>
      <c r="S53" s="289" t="s">
        <v>109</v>
      </c>
      <c r="T53" s="272" t="str">
        <f>IF($S53='Tabla Impacto'!$F$10,"Moderado",IF($S53='Tabla Impacto'!$G$10,"Mayor",IF($S53='Tabla Impacto'!$H$10,"Catastrófico","")))</f>
        <v>Catastrófico</v>
      </c>
      <c r="U53" s="285">
        <f>IF(T53="Leve",1,IF(T53="Menor",2,IF(T53="Moderado",3,IF(T53="Mayor",4,IF(T53="Catastrófico",5,"")))))</f>
        <v>5</v>
      </c>
      <c r="V53" s="277" t="str">
        <f>IF(OR(AND($O53="Muy Baja",T53="Leve"),AND($O53="Muy Baja",T53="Menor"),AND($O53="Baja",T53="Leve"),AND($O53="Baja",T53="Menor"),AND($O53="Media",T53="Leve")),"Bajo",IF(OR(AND($O53="Muy baja",T53="Moderado"),AND($O53="Baja",T53="Moderado"),AND($O53="Media",T53="Menor"),AND($O53="Alta",T53="Leve")),"Moderado",IF(OR(AND($O53="Muy Baja",T53="Mayor"),AND($O53="Baja",T53="Mayor"),AND($O53="Media",T53="Moderado"),AND($O53="Alta",T53="Menor"),AND($O53="Alta",T53="Moderado"),AND($O53="Muy Alta",T53="Leve"),AND($O53="Muy Alta",T53="Menor")),"Alto",IF(OR(AND($O53="Muy Baja",T53="Catastrófico"),AND($O53="Baja",T53="Catastrófico"),AND($O53="Media",T53="Mayor"),AND($O53="Media",T53="Catastrófico"),AND($O53="Alta",T53="Mayor"),AND($O53="Alta",T53="Catastrófico"),AND($O53="Muy Alta",T53="Moderado"),AND($O53="Muy Alta",T53="Mayor"),AND($O53="Muy Alta",T53="Catastrófico")),"Extremo",""))))</f>
        <v>Extremo</v>
      </c>
      <c r="W53" s="89" t="s">
        <v>513</v>
      </c>
      <c r="X53" s="87" t="s">
        <v>737</v>
      </c>
      <c r="Y53" s="36" t="s">
        <v>735</v>
      </c>
      <c r="Z53" s="36" t="s">
        <v>736</v>
      </c>
      <c r="AA53" s="246" t="s">
        <v>866</v>
      </c>
      <c r="AB53" s="59" t="s">
        <v>319</v>
      </c>
      <c r="AC53" s="59" t="s">
        <v>323</v>
      </c>
      <c r="AD53" s="37" t="s">
        <v>327</v>
      </c>
      <c r="AE53" s="37" t="s">
        <v>331</v>
      </c>
      <c r="AF53" s="37" t="s">
        <v>336</v>
      </c>
      <c r="AG53" s="56" t="s">
        <v>327</v>
      </c>
      <c r="AH53" s="37" t="s">
        <v>345</v>
      </c>
      <c r="AI53" s="90">
        <f t="shared" si="4"/>
        <v>100</v>
      </c>
      <c r="AJ53" s="90" t="str">
        <f t="shared" si="3"/>
        <v>Fuerte</v>
      </c>
      <c r="AK53" s="37" t="s">
        <v>350</v>
      </c>
      <c r="AL53" s="90" t="str">
        <f>IFERROR(VLOOKUP(AJ53&amp;AK53,Tabla_Controles!$B$56:$G$65,5,FALSE),"")</f>
        <v>Fuerte</v>
      </c>
      <c r="AM53" s="91">
        <f t="shared" si="5"/>
        <v>100</v>
      </c>
      <c r="AN53" s="348">
        <f>IFERROR(AVERAGE(AM53:AM59),"")</f>
        <v>83.333333333333329</v>
      </c>
      <c r="AO53" s="351" t="str">
        <f>IF($AN53=100,"Fuerte",IF($AN53&lt;100,"Moderado",IF($AN53&lt;50,"Débil",IF($AN53=0,"",""))))</f>
        <v>Moderado</v>
      </c>
      <c r="AP53" s="391" t="s">
        <v>475</v>
      </c>
      <c r="AQ53" s="394">
        <f>IFERROR(P53-VLOOKUP(AO53&amp;AP53,Tabla_Controles!$B$77:$E$83,4,0),"")</f>
        <v>2</v>
      </c>
      <c r="AR53" s="390" t="str">
        <f>IF($AQ53="","",IF($AQ53=1,"Muy Baja",IF($AQ53=2,"Baja",IF($AQ53=3,"Media",IF($AQ53=4,"Alta",IF($AQ53=5,"Muy Alta","Muy Baja"))))))</f>
        <v>Baja</v>
      </c>
      <c r="AS53" s="390" t="str">
        <f>T53</f>
        <v>Catastrófico</v>
      </c>
      <c r="AT53" s="362" t="str">
        <f>IF(OR(AND($AR53="Muy Baja",$AS53="Leve"),AND($AR53="Muy Baja",$AS53="Menor"),AND($AR53="Baja",$AS53="Leve"),AND($AR53="Baja",$AS53="Menor"),AND($AR53="Media",$AS53="Leve")),"Bajo",IF(OR(AND($AR53="Muy baja",$AS53="Moderado"),AND($AR53="Baja",$AS53="Moderado"),AND($AR53="Media",$AS53="Menor"),AND($AR53="Alta",$AS53="Leve")),"Moderado",IF(OR(AND($AR53="Muy Baja",$AS53="Mayor"),AND($AR53="Baja",$AS53="Mayor"),AND($AR53="Media",$AS53="Moderado"),AND($AR53="Alta",$AS53="Menor"),AND($AR53="Alta",$AS53="Moderado"),AND($AR53="Muy Alta",$AS53="Leve"),AND($AR53="Muy Alta",$AS53="Menor")),"Alto",IF(OR(AND($AR53="Muy Baja",$AS53="Catastrófico"),AND($AR53="Baja",$AS53="Catastrófico"),AND($AR53="Media",$AS53="Mayor"),AND($AR53="Media",$AS53="Catastrófico"),AND($AR53="Alta",$AS53="Mayor"),AND($AR53="Alta",$AS53="Catastrófico"),AND($AR53="Muy Alta",$AS53="Moderado"),AND($AR53="Muy Alta",$AS53="Mayor"),AND($AR53="Muy Alta",$AS53="Catastrófico")),"Extremo",""))))</f>
        <v>Extremo</v>
      </c>
      <c r="AU53" s="363" t="s">
        <v>650</v>
      </c>
      <c r="AV53" s="232" t="s">
        <v>506</v>
      </c>
      <c r="AW53" s="261" t="s">
        <v>71</v>
      </c>
      <c r="AX53" s="262" t="s">
        <v>71</v>
      </c>
      <c r="AY53" s="262" t="s">
        <v>71</v>
      </c>
      <c r="AZ53" s="263" t="s">
        <v>71</v>
      </c>
      <c r="BA53" s="263" t="s">
        <v>71</v>
      </c>
      <c r="BB53" s="405" t="s">
        <v>819</v>
      </c>
      <c r="BC53" s="89" t="s">
        <v>513</v>
      </c>
      <c r="BD53" s="86"/>
      <c r="BE53" s="39"/>
      <c r="BF53" s="39"/>
      <c r="BG53" s="88" t="s">
        <v>511</v>
      </c>
      <c r="BH53" s="86"/>
      <c r="BI53" s="92"/>
      <c r="BJ53" s="92"/>
      <c r="BK53" s="416"/>
      <c r="BL53" s="400"/>
      <c r="BM53" s="400"/>
      <c r="BP53" s="264">
        <v>177</v>
      </c>
    </row>
    <row r="54" spans="1:68" ht="102" x14ac:dyDescent="0.3">
      <c r="A54" s="386"/>
      <c r="B54" s="276">
        <v>177</v>
      </c>
      <c r="C54" s="266"/>
      <c r="D54" s="268"/>
      <c r="E54" s="268"/>
      <c r="F54" s="268"/>
      <c r="G54" s="291"/>
      <c r="H54" s="280"/>
      <c r="I54" s="397"/>
      <c r="J54" s="278"/>
      <c r="K54" s="89" t="s">
        <v>493</v>
      </c>
      <c r="L54" s="38" t="s">
        <v>739</v>
      </c>
      <c r="M54" s="283"/>
      <c r="N54" s="278"/>
      <c r="O54" s="272"/>
      <c r="P54" s="388"/>
      <c r="Q54" s="270"/>
      <c r="R54" s="287"/>
      <c r="S54" s="289"/>
      <c r="T54" s="272"/>
      <c r="U54" s="285"/>
      <c r="V54" s="277"/>
      <c r="W54" s="89" t="s">
        <v>514</v>
      </c>
      <c r="X54" s="87" t="s">
        <v>741</v>
      </c>
      <c r="Y54" s="36" t="s">
        <v>878</v>
      </c>
      <c r="Z54" s="36" t="s">
        <v>740</v>
      </c>
      <c r="AA54" s="246" t="s">
        <v>868</v>
      </c>
      <c r="AB54" s="59" t="s">
        <v>319</v>
      </c>
      <c r="AC54" s="59" t="s">
        <v>323</v>
      </c>
      <c r="AD54" s="37" t="s">
        <v>327</v>
      </c>
      <c r="AE54" s="37" t="s">
        <v>332</v>
      </c>
      <c r="AF54" s="37" t="s">
        <v>336</v>
      </c>
      <c r="AG54" s="56" t="s">
        <v>327</v>
      </c>
      <c r="AH54" s="37" t="s">
        <v>345</v>
      </c>
      <c r="AI54" s="90">
        <f t="shared" si="4"/>
        <v>95</v>
      </c>
      <c r="AJ54" s="90" t="str">
        <f t="shared" si="3"/>
        <v>Moderado</v>
      </c>
      <c r="AK54" s="37" t="s">
        <v>350</v>
      </c>
      <c r="AL54" s="90" t="str">
        <f>IFERROR(VLOOKUP(AJ54&amp;AK54,Tabla_Controles!$B$56:$G$65,5,FALSE),"")</f>
        <v>Moderado</v>
      </c>
      <c r="AM54" s="91">
        <f t="shared" si="5"/>
        <v>50</v>
      </c>
      <c r="AN54" s="349"/>
      <c r="AO54" s="352"/>
      <c r="AP54" s="392"/>
      <c r="AQ54" s="395"/>
      <c r="AR54" s="390"/>
      <c r="AS54" s="390"/>
      <c r="AT54" s="362"/>
      <c r="AU54" s="363"/>
      <c r="AV54" s="232" t="s">
        <v>507</v>
      </c>
      <c r="AW54" s="261" t="s">
        <v>71</v>
      </c>
      <c r="AX54" s="262" t="s">
        <v>71</v>
      </c>
      <c r="AY54" s="262" t="s">
        <v>71</v>
      </c>
      <c r="AZ54" s="263" t="s">
        <v>71</v>
      </c>
      <c r="BA54" s="263" t="s">
        <v>71</v>
      </c>
      <c r="BB54" s="406"/>
      <c r="BC54" s="89" t="s">
        <v>514</v>
      </c>
      <c r="BD54" s="86"/>
      <c r="BE54" s="39"/>
      <c r="BF54" s="39"/>
      <c r="BG54" s="88" t="s">
        <v>512</v>
      </c>
      <c r="BH54" s="86"/>
      <c r="BI54" s="92"/>
      <c r="BJ54" s="92"/>
      <c r="BK54" s="417"/>
      <c r="BL54" s="401"/>
      <c r="BM54" s="401"/>
      <c r="BP54" s="264"/>
    </row>
    <row r="55" spans="1:68" ht="89.25" x14ac:dyDescent="0.3">
      <c r="A55" s="386"/>
      <c r="B55" s="276">
        <v>177</v>
      </c>
      <c r="C55" s="266"/>
      <c r="D55" s="268"/>
      <c r="E55" s="268"/>
      <c r="F55" s="268"/>
      <c r="G55" s="291"/>
      <c r="H55" s="280"/>
      <c r="I55" s="397"/>
      <c r="J55" s="278"/>
      <c r="K55" s="89" t="s">
        <v>494</v>
      </c>
      <c r="L55" s="38" t="s">
        <v>743</v>
      </c>
      <c r="M55" s="283"/>
      <c r="N55" s="278"/>
      <c r="O55" s="272"/>
      <c r="P55" s="388"/>
      <c r="Q55" s="270"/>
      <c r="R55" s="287"/>
      <c r="S55" s="289"/>
      <c r="T55" s="272"/>
      <c r="U55" s="285"/>
      <c r="V55" s="277"/>
      <c r="W55" s="89" t="s">
        <v>515</v>
      </c>
      <c r="X55" s="87" t="s">
        <v>744</v>
      </c>
      <c r="Y55" s="36" t="s">
        <v>533</v>
      </c>
      <c r="Z55" s="36" t="s">
        <v>742</v>
      </c>
      <c r="AA55" s="246" t="s">
        <v>866</v>
      </c>
      <c r="AB55" s="59" t="s">
        <v>319</v>
      </c>
      <c r="AC55" s="59" t="s">
        <v>323</v>
      </c>
      <c r="AD55" s="37" t="s">
        <v>327</v>
      </c>
      <c r="AE55" s="37" t="s">
        <v>331</v>
      </c>
      <c r="AF55" s="37" t="s">
        <v>336</v>
      </c>
      <c r="AG55" s="56" t="s">
        <v>327</v>
      </c>
      <c r="AH55" s="37" t="s">
        <v>345</v>
      </c>
      <c r="AI55" s="90">
        <f t="shared" si="4"/>
        <v>100</v>
      </c>
      <c r="AJ55" s="90" t="str">
        <f t="shared" si="3"/>
        <v>Fuerte</v>
      </c>
      <c r="AK55" s="37" t="s">
        <v>350</v>
      </c>
      <c r="AL55" s="90" t="str">
        <f>IFERROR(VLOOKUP(AJ55&amp;AK55,Tabla_Controles!$B$56:$G$65,5,FALSE),"")</f>
        <v>Fuerte</v>
      </c>
      <c r="AM55" s="91">
        <f t="shared" si="5"/>
        <v>100</v>
      </c>
      <c r="AN55" s="349"/>
      <c r="AO55" s="352"/>
      <c r="AP55" s="392"/>
      <c r="AQ55" s="395"/>
      <c r="AR55" s="390"/>
      <c r="AS55" s="390"/>
      <c r="AT55" s="362"/>
      <c r="AU55" s="363"/>
      <c r="AV55" s="232" t="s">
        <v>508</v>
      </c>
      <c r="AW55" s="38" t="s">
        <v>579</v>
      </c>
      <c r="AX55" s="250" t="s">
        <v>829</v>
      </c>
      <c r="AY55" s="92" t="s">
        <v>870</v>
      </c>
      <c r="AZ55" s="260">
        <v>45199</v>
      </c>
      <c r="BA55" s="260">
        <v>45214</v>
      </c>
      <c r="BB55" s="406"/>
      <c r="BC55" s="89" t="s">
        <v>515</v>
      </c>
      <c r="BD55" s="86"/>
      <c r="BE55" s="39"/>
      <c r="BF55" s="39"/>
      <c r="BG55" s="88" t="s">
        <v>506</v>
      </c>
      <c r="BH55" s="86"/>
      <c r="BI55" s="92"/>
      <c r="BJ55" s="92"/>
      <c r="BK55" s="417"/>
      <c r="BL55" s="401"/>
      <c r="BM55" s="401"/>
      <c r="BP55" s="264"/>
    </row>
    <row r="56" spans="1:68" ht="33" hidden="1" x14ac:dyDescent="0.3">
      <c r="A56" s="386"/>
      <c r="B56" s="276">
        <v>177</v>
      </c>
      <c r="C56" s="266"/>
      <c r="D56" s="268"/>
      <c r="E56" s="268"/>
      <c r="F56" s="268"/>
      <c r="G56" s="291"/>
      <c r="H56" s="280"/>
      <c r="I56" s="397"/>
      <c r="J56" s="278"/>
      <c r="K56" s="89" t="s">
        <v>495</v>
      </c>
      <c r="L56" s="38"/>
      <c r="M56" s="283"/>
      <c r="N56" s="278"/>
      <c r="O56" s="272"/>
      <c r="P56" s="388"/>
      <c r="Q56" s="270"/>
      <c r="R56" s="287"/>
      <c r="S56" s="289"/>
      <c r="T56" s="272"/>
      <c r="U56" s="285"/>
      <c r="V56" s="277"/>
      <c r="W56" s="89" t="s">
        <v>516</v>
      </c>
      <c r="X56" s="87"/>
      <c r="Y56" s="36"/>
      <c r="Z56" s="36"/>
      <c r="AA56" s="246"/>
      <c r="AB56" s="59"/>
      <c r="AC56" s="59"/>
      <c r="AD56" s="37"/>
      <c r="AE56" s="37"/>
      <c r="AF56" s="37"/>
      <c r="AG56" s="56"/>
      <c r="AH56" s="37"/>
      <c r="AI56" s="90" t="str">
        <f t="shared" si="4"/>
        <v/>
      </c>
      <c r="AJ56" s="90" t="str">
        <f t="shared" si="3"/>
        <v/>
      </c>
      <c r="AK56" s="37"/>
      <c r="AL56" s="90" t="str">
        <f>IFERROR(VLOOKUP(AJ56&amp;AK56,Tabla_Controles!$B$56:$G$65,5,FALSE),"")</f>
        <v/>
      </c>
      <c r="AM56" s="91" t="str">
        <f t="shared" si="5"/>
        <v/>
      </c>
      <c r="AN56" s="349"/>
      <c r="AO56" s="352"/>
      <c r="AP56" s="392"/>
      <c r="AQ56" s="395"/>
      <c r="AR56" s="390"/>
      <c r="AS56" s="390"/>
      <c r="AT56" s="362"/>
      <c r="AU56" s="363"/>
      <c r="AV56" s="88" t="s">
        <v>509</v>
      </c>
      <c r="AW56" s="237"/>
      <c r="AX56" s="237"/>
      <c r="AY56" s="237"/>
      <c r="AZ56" s="240"/>
      <c r="BA56" s="240"/>
      <c r="BB56" s="406"/>
      <c r="BC56" s="89" t="s">
        <v>516</v>
      </c>
      <c r="BD56" s="86"/>
      <c r="BE56" s="39"/>
      <c r="BF56" s="39"/>
      <c r="BG56" s="88" t="s">
        <v>507</v>
      </c>
      <c r="BH56" s="86"/>
      <c r="BI56" s="92"/>
      <c r="BJ56" s="92"/>
      <c r="BK56" s="417"/>
      <c r="BL56" s="401"/>
      <c r="BM56" s="401"/>
      <c r="BP56" s="264"/>
    </row>
    <row r="57" spans="1:68" ht="30" hidden="1" customHeight="1" x14ac:dyDescent="0.3">
      <c r="A57" s="386"/>
      <c r="B57" s="276">
        <v>177</v>
      </c>
      <c r="C57" s="266"/>
      <c r="D57" s="268"/>
      <c r="E57" s="268"/>
      <c r="F57" s="268"/>
      <c r="G57" s="291"/>
      <c r="H57" s="280"/>
      <c r="I57" s="397"/>
      <c r="J57" s="278"/>
      <c r="K57" s="89" t="s">
        <v>496</v>
      </c>
      <c r="L57" s="38"/>
      <c r="M57" s="283"/>
      <c r="N57" s="278"/>
      <c r="O57" s="272"/>
      <c r="P57" s="388"/>
      <c r="Q57" s="270"/>
      <c r="R57" s="287"/>
      <c r="S57" s="289"/>
      <c r="T57" s="272"/>
      <c r="U57" s="285"/>
      <c r="V57" s="277"/>
      <c r="W57" s="89" t="s">
        <v>517</v>
      </c>
      <c r="X57" s="87"/>
      <c r="Y57" s="36"/>
      <c r="Z57" s="36"/>
      <c r="AA57" s="246"/>
      <c r="AB57" s="59"/>
      <c r="AC57" s="59"/>
      <c r="AD57" s="37"/>
      <c r="AE57" s="37"/>
      <c r="AF57" s="37"/>
      <c r="AG57" s="56"/>
      <c r="AH57" s="37"/>
      <c r="AI57" s="90" t="str">
        <f t="shared" si="4"/>
        <v/>
      </c>
      <c r="AJ57" s="90" t="str">
        <f t="shared" si="3"/>
        <v/>
      </c>
      <c r="AK57" s="37"/>
      <c r="AL57" s="90" t="str">
        <f>IFERROR(VLOOKUP(AJ57&amp;AK57,Tabla_Controles!$B$56:$G$65,5,FALSE),"")</f>
        <v/>
      </c>
      <c r="AM57" s="91" t="str">
        <f t="shared" si="5"/>
        <v/>
      </c>
      <c r="AN57" s="349"/>
      <c r="AO57" s="352"/>
      <c r="AP57" s="392"/>
      <c r="AQ57" s="395"/>
      <c r="AR57" s="390"/>
      <c r="AS57" s="390"/>
      <c r="AT57" s="362"/>
      <c r="AU57" s="363"/>
      <c r="AV57" s="88" t="s">
        <v>510</v>
      </c>
      <c r="AW57" s="237"/>
      <c r="AX57" s="237"/>
      <c r="AY57" s="237"/>
      <c r="AZ57" s="240"/>
      <c r="BA57" s="240"/>
      <c r="BB57" s="406"/>
      <c r="BC57" s="89" t="s">
        <v>517</v>
      </c>
      <c r="BD57" s="86"/>
      <c r="BE57" s="39"/>
      <c r="BF57" s="39"/>
      <c r="BG57" s="88" t="s">
        <v>508</v>
      </c>
      <c r="BH57" s="86"/>
      <c r="BI57" s="92"/>
      <c r="BJ57" s="92"/>
      <c r="BK57" s="417"/>
      <c r="BL57" s="401"/>
      <c r="BM57" s="401"/>
      <c r="BP57" s="264"/>
    </row>
    <row r="58" spans="1:68" ht="30" hidden="1" customHeight="1" x14ac:dyDescent="0.3">
      <c r="A58" s="386"/>
      <c r="B58" s="276">
        <v>177</v>
      </c>
      <c r="C58" s="266"/>
      <c r="D58" s="268"/>
      <c r="E58" s="268"/>
      <c r="F58" s="268"/>
      <c r="G58" s="291"/>
      <c r="H58" s="280"/>
      <c r="I58" s="397"/>
      <c r="J58" s="278"/>
      <c r="K58" s="89" t="s">
        <v>497</v>
      </c>
      <c r="L58" s="38"/>
      <c r="M58" s="283"/>
      <c r="N58" s="278"/>
      <c r="O58" s="272"/>
      <c r="P58" s="388"/>
      <c r="Q58" s="270"/>
      <c r="R58" s="287"/>
      <c r="S58" s="289"/>
      <c r="T58" s="272"/>
      <c r="U58" s="285"/>
      <c r="V58" s="277"/>
      <c r="W58" s="89" t="s">
        <v>518</v>
      </c>
      <c r="X58" s="87"/>
      <c r="Y58" s="36"/>
      <c r="Z58" s="36"/>
      <c r="AA58" s="246"/>
      <c r="AB58" s="59"/>
      <c r="AC58" s="59"/>
      <c r="AD58" s="37"/>
      <c r="AE58" s="37"/>
      <c r="AF58" s="37"/>
      <c r="AG58" s="56"/>
      <c r="AH58" s="37"/>
      <c r="AI58" s="90" t="str">
        <f t="shared" si="4"/>
        <v/>
      </c>
      <c r="AJ58" s="90" t="str">
        <f t="shared" si="3"/>
        <v/>
      </c>
      <c r="AK58" s="37"/>
      <c r="AL58" s="90" t="str">
        <f>IFERROR(VLOOKUP(AJ58&amp;AK58,Tabla_Controles!$B$56:$G$65,5,FALSE),"")</f>
        <v/>
      </c>
      <c r="AM58" s="91" t="str">
        <f t="shared" si="5"/>
        <v/>
      </c>
      <c r="AN58" s="349"/>
      <c r="AO58" s="352"/>
      <c r="AP58" s="392"/>
      <c r="AQ58" s="395"/>
      <c r="AR58" s="390"/>
      <c r="AS58" s="390"/>
      <c r="AT58" s="362"/>
      <c r="AU58" s="363"/>
      <c r="AV58" s="88" t="s">
        <v>511</v>
      </c>
      <c r="AW58" s="237"/>
      <c r="AX58" s="237"/>
      <c r="AY58" s="237"/>
      <c r="AZ58" s="240"/>
      <c r="BA58" s="240"/>
      <c r="BB58" s="406"/>
      <c r="BC58" s="89" t="s">
        <v>518</v>
      </c>
      <c r="BD58" s="86"/>
      <c r="BE58" s="39"/>
      <c r="BF58" s="39"/>
      <c r="BG58" s="88" t="s">
        <v>509</v>
      </c>
      <c r="BH58" s="86"/>
      <c r="BI58" s="92"/>
      <c r="BJ58" s="92"/>
      <c r="BK58" s="417"/>
      <c r="BL58" s="401"/>
      <c r="BM58" s="401"/>
      <c r="BP58" s="264"/>
    </row>
    <row r="59" spans="1:68" ht="30" hidden="1" customHeight="1" x14ac:dyDescent="0.3">
      <c r="A59" s="386"/>
      <c r="B59" s="276">
        <v>177</v>
      </c>
      <c r="C59" s="267"/>
      <c r="D59" s="268"/>
      <c r="E59" s="268"/>
      <c r="F59" s="268"/>
      <c r="G59" s="292"/>
      <c r="H59" s="281"/>
      <c r="I59" s="397"/>
      <c r="J59" s="278"/>
      <c r="K59" s="89" t="s">
        <v>498</v>
      </c>
      <c r="L59" s="38"/>
      <c r="M59" s="284"/>
      <c r="N59" s="278"/>
      <c r="O59" s="272"/>
      <c r="P59" s="388"/>
      <c r="Q59" s="271"/>
      <c r="R59" s="288"/>
      <c r="S59" s="289"/>
      <c r="T59" s="272"/>
      <c r="U59" s="285"/>
      <c r="V59" s="277"/>
      <c r="W59" s="89" t="s">
        <v>519</v>
      </c>
      <c r="X59" s="87"/>
      <c r="Y59" s="36"/>
      <c r="Z59" s="36"/>
      <c r="AA59" s="246"/>
      <c r="AB59" s="59"/>
      <c r="AC59" s="59"/>
      <c r="AD59" s="37"/>
      <c r="AE59" s="37"/>
      <c r="AF59" s="37"/>
      <c r="AG59" s="56"/>
      <c r="AH59" s="37"/>
      <c r="AI59" s="90" t="str">
        <f t="shared" si="4"/>
        <v/>
      </c>
      <c r="AJ59" s="90" t="str">
        <f t="shared" si="3"/>
        <v/>
      </c>
      <c r="AK59" s="37"/>
      <c r="AL59" s="90" t="str">
        <f>IFERROR(VLOOKUP(AJ59&amp;AK59,Tabla_Controles!$B$56:$G$65,5,FALSE),"")</f>
        <v/>
      </c>
      <c r="AM59" s="91" t="str">
        <f t="shared" si="5"/>
        <v/>
      </c>
      <c r="AN59" s="350"/>
      <c r="AO59" s="353"/>
      <c r="AP59" s="393"/>
      <c r="AQ59" s="396"/>
      <c r="AR59" s="390"/>
      <c r="AS59" s="390"/>
      <c r="AT59" s="362"/>
      <c r="AU59" s="363"/>
      <c r="AV59" s="88" t="s">
        <v>512</v>
      </c>
      <c r="AW59" s="237"/>
      <c r="AX59" s="237"/>
      <c r="AY59" s="237"/>
      <c r="AZ59" s="240"/>
      <c r="BA59" s="240"/>
      <c r="BB59" s="407"/>
      <c r="BC59" s="89" t="s">
        <v>519</v>
      </c>
      <c r="BD59" s="86"/>
      <c r="BE59" s="39"/>
      <c r="BF59" s="39"/>
      <c r="BG59" s="88" t="s">
        <v>510</v>
      </c>
      <c r="BH59" s="86"/>
      <c r="BI59" s="92"/>
      <c r="BJ59" s="92"/>
      <c r="BK59" s="418"/>
      <c r="BL59" s="402"/>
      <c r="BM59" s="402"/>
      <c r="BP59" s="264"/>
    </row>
    <row r="60" spans="1:68" ht="127.5" x14ac:dyDescent="0.3">
      <c r="A60" s="386" t="str">
        <f>C60&amp;COUNTIF($C$10:C60,C60)</f>
        <v>Corrupción8</v>
      </c>
      <c r="B60" s="273">
        <v>178</v>
      </c>
      <c r="C60" s="265" t="s">
        <v>85</v>
      </c>
      <c r="D60" s="268" t="s">
        <v>79</v>
      </c>
      <c r="E60" s="268" t="s">
        <v>447</v>
      </c>
      <c r="F60" s="268" t="s">
        <v>412</v>
      </c>
      <c r="G60" s="290" t="s">
        <v>592</v>
      </c>
      <c r="H60" s="279" t="s">
        <v>607</v>
      </c>
      <c r="I60" s="397" t="str">
        <f>"Posibilidad de recibir o solicitar cualquier dádiva o beneficio a nombre propio o de terceros, con el fin de "&amp;J60</f>
        <v>Posibilidad de recibir o solicitar cualquier dádiva o beneficio a nombre propio o de terceros, con el fin de favorecer a terceros en el proceso de registro de depositarios provisionales y liquidadores para la administración de los activos a cargo de SAE.</v>
      </c>
      <c r="J60" s="278" t="s">
        <v>616</v>
      </c>
      <c r="K60" s="89" t="s">
        <v>492</v>
      </c>
      <c r="L60" s="38" t="s">
        <v>747</v>
      </c>
      <c r="M60" s="282" t="s">
        <v>629</v>
      </c>
      <c r="N60" s="278" t="s">
        <v>113</v>
      </c>
      <c r="O60" s="272" t="str">
        <f>IF(N60="","",IF(OR($N60=Tabla_Probabilidad!$D$20,$N60=Tabla_Probabilidad!$J$20),"Muy Baja",IF(OR($N60=Tabla_Probabilidad!$E$20,$N60=Tabla_Probabilidad!$K$20),"Baja",IF(OR($N60=Tabla_Probabilidad!$F$20,$N60=Tabla_Probabilidad!$L$20),"Media",IF(OR($N60=Tabla_Probabilidad!$G$20,$N60=Tabla_Probabilidad!$M$20),"Alta",IF(OR($N60=Tabla_Probabilidad!$H$20,$N60=Tabla_Probabilidad!$N$20),"Muy Alta"))))))</f>
        <v>Media</v>
      </c>
      <c r="P60" s="388">
        <f>IF(O60="Muy Baja",1,IF(O60="Baja",2,IF(O60="Media",3,IF(O60="Alta",4,IF(O60="Muy Alta",5,"")))))</f>
        <v>3</v>
      </c>
      <c r="Q60" s="269" t="str">
        <f>IFERROR(IF($C60="Corrupción",HYPERLINK("#"&amp;"Impacto_Riesgos!C"&amp;MATCH($B60,Impacto_Riesgos!$B$10:$B$138,0)+9,"Calcula el impacto aquí"),"")," ")</f>
        <v>Calcula el impacto aquí</v>
      </c>
      <c r="R60" s="286">
        <f>IFERROR(VLOOKUP(A60,Impacto_Riesgos!$A$8:$W$138,23,),"NA")</f>
        <v>15</v>
      </c>
      <c r="S60" s="289" t="s">
        <v>109</v>
      </c>
      <c r="T60" s="272" t="str">
        <f>IF($S60='Tabla Impacto'!$F$10,"Moderado",IF($S60='Tabla Impacto'!$G$10,"Mayor",IF($S60='Tabla Impacto'!$H$10,"Catastrófico","")))</f>
        <v>Catastrófico</v>
      </c>
      <c r="U60" s="285">
        <f>IF(T60="Leve",1,IF(T60="Menor",2,IF(T60="Moderado",3,IF(T60="Mayor",4,IF(T60="Catastrófico",5,"")))))</f>
        <v>5</v>
      </c>
      <c r="V60" s="277" t="str">
        <f>IF(OR(AND($O60="Muy Baja",T60="Leve"),AND($O60="Muy Baja",T60="Menor"),AND($O60="Baja",T60="Leve"),AND($O60="Baja",T60="Menor"),AND($O60="Media",T60="Leve")),"Bajo",IF(OR(AND($O60="Muy baja",T60="Moderado"),AND($O60="Baja",T60="Moderado"),AND($O60="Media",T60="Menor"),AND($O60="Alta",T60="Leve")),"Moderado",IF(OR(AND($O60="Muy Baja",T60="Mayor"),AND($O60="Baja",T60="Mayor"),AND($O60="Media",T60="Moderado"),AND($O60="Alta",T60="Menor"),AND($O60="Alta",T60="Moderado"),AND($O60="Muy Alta",T60="Leve"),AND($O60="Muy Alta",T60="Menor")),"Alto",IF(OR(AND($O60="Muy Baja",T60="Catastrófico"),AND($O60="Baja",T60="Catastrófico"),AND($O60="Media",T60="Mayor"),AND($O60="Media",T60="Catastrófico"),AND($O60="Alta",T60="Mayor"),AND($O60="Alta",T60="Catastrófico"),AND($O60="Muy Alta",T60="Moderado"),AND($O60="Muy Alta",T60="Mayor"),AND($O60="Muy Alta",T60="Catastrófico")),"Extremo",""))))</f>
        <v>Extremo</v>
      </c>
      <c r="W60" s="89" t="s">
        <v>513</v>
      </c>
      <c r="X60" s="87" t="s">
        <v>748</v>
      </c>
      <c r="Y60" s="36" t="s">
        <v>832</v>
      </c>
      <c r="Z60" s="36" t="s">
        <v>746</v>
      </c>
      <c r="AA60" s="246" t="s">
        <v>869</v>
      </c>
      <c r="AB60" s="59" t="s">
        <v>319</v>
      </c>
      <c r="AC60" s="59" t="s">
        <v>323</v>
      </c>
      <c r="AD60" s="37" t="s">
        <v>327</v>
      </c>
      <c r="AE60" s="37" t="s">
        <v>331</v>
      </c>
      <c r="AF60" s="37" t="s">
        <v>336</v>
      </c>
      <c r="AG60" s="56" t="s">
        <v>327</v>
      </c>
      <c r="AH60" s="37" t="s">
        <v>345</v>
      </c>
      <c r="AI60" s="90">
        <f t="shared" si="4"/>
        <v>100</v>
      </c>
      <c r="AJ60" s="90" t="str">
        <f t="shared" si="3"/>
        <v>Fuerte</v>
      </c>
      <c r="AK60" s="37" t="s">
        <v>350</v>
      </c>
      <c r="AL60" s="90" t="str">
        <f>IFERROR(VLOOKUP(AJ60&amp;AK60,Tabla_Controles!$B$56:$G$65,5,FALSE),"")</f>
        <v>Fuerte</v>
      </c>
      <c r="AM60" s="91">
        <f t="shared" si="5"/>
        <v>100</v>
      </c>
      <c r="AN60" s="348">
        <f>IFERROR(AVERAGE(AM60:AM66),"")</f>
        <v>58.333333333333336</v>
      </c>
      <c r="AO60" s="351" t="str">
        <f>IF($AN60=100,"Fuerte",IF($AN60&lt;100,"Moderado",IF($AN60&lt;50,"Débil",IF($AN60=0,"",""))))</f>
        <v>Moderado</v>
      </c>
      <c r="AP60" s="391" t="s">
        <v>475</v>
      </c>
      <c r="AQ60" s="394">
        <f>IFERROR(P60-VLOOKUP(AO60&amp;AP60,Tabla_Controles!$B$77:$E$83,4,0),"")</f>
        <v>2</v>
      </c>
      <c r="AR60" s="390" t="str">
        <f>IF($AQ60="","",IF($AQ60=1,"Muy Baja",IF($AQ60=2,"Baja",IF($AQ60=3,"Media",IF($AQ60=4,"Alta",IF($AQ60=5,"Muy Alta","Muy Baja"))))))</f>
        <v>Baja</v>
      </c>
      <c r="AS60" s="390" t="str">
        <f>T60</f>
        <v>Catastrófico</v>
      </c>
      <c r="AT60" s="362" t="str">
        <f>IF(OR(AND($AR60="Muy Baja",$AS60="Leve"),AND($AR60="Muy Baja",$AS60="Menor"),AND($AR60="Baja",$AS60="Leve"),AND($AR60="Baja",$AS60="Menor"),AND($AR60="Media",$AS60="Leve")),"Bajo",IF(OR(AND($AR60="Muy baja",$AS60="Moderado"),AND($AR60="Baja",$AS60="Moderado"),AND($AR60="Media",$AS60="Menor"),AND($AR60="Alta",$AS60="Leve")),"Moderado",IF(OR(AND($AR60="Muy Baja",$AS60="Mayor"),AND($AR60="Baja",$AS60="Mayor"),AND($AR60="Media",$AS60="Moderado"),AND($AR60="Alta",$AS60="Menor"),AND($AR60="Alta",$AS60="Moderado"),AND($AR60="Muy Alta",$AS60="Leve"),AND($AR60="Muy Alta",$AS60="Menor")),"Alto",IF(OR(AND($AR60="Muy Baja",$AS60="Catastrófico"),AND($AR60="Baja",$AS60="Catastrófico"),AND($AR60="Media",$AS60="Mayor"),AND($AR60="Media",$AS60="Catastrófico"),AND($AR60="Alta",$AS60="Mayor"),AND($AR60="Alta",$AS60="Catastrófico"),AND($AR60="Muy Alta",$AS60="Moderado"),AND($AR60="Muy Alta",$AS60="Mayor"),AND($AR60="Muy Alta",$AS60="Catastrófico")),"Extremo",""))))</f>
        <v>Extremo</v>
      </c>
      <c r="AU60" s="363" t="s">
        <v>650</v>
      </c>
      <c r="AV60" s="88" t="s">
        <v>506</v>
      </c>
      <c r="AW60" s="38" t="s">
        <v>71</v>
      </c>
      <c r="AX60" s="250" t="s">
        <v>71</v>
      </c>
      <c r="AY60" s="38" t="s">
        <v>71</v>
      </c>
      <c r="AZ60" s="87" t="s">
        <v>71</v>
      </c>
      <c r="BA60" s="251" t="s">
        <v>71</v>
      </c>
      <c r="BB60" s="405" t="s">
        <v>819</v>
      </c>
      <c r="BC60" s="89" t="s">
        <v>513</v>
      </c>
      <c r="BD60" s="86"/>
      <c r="BE60" s="39"/>
      <c r="BF60" s="39"/>
      <c r="BG60" s="88" t="s">
        <v>511</v>
      </c>
      <c r="BH60" s="86"/>
      <c r="BI60" s="92"/>
      <c r="BJ60" s="92"/>
      <c r="BK60" s="416"/>
      <c r="BL60" s="400"/>
      <c r="BM60" s="400"/>
    </row>
    <row r="61" spans="1:68" ht="66" x14ac:dyDescent="0.3">
      <c r="A61" s="386"/>
      <c r="B61" s="273">
        <v>178</v>
      </c>
      <c r="C61" s="266"/>
      <c r="D61" s="268"/>
      <c r="E61" s="268"/>
      <c r="F61" s="268"/>
      <c r="G61" s="291"/>
      <c r="H61" s="280"/>
      <c r="I61" s="397"/>
      <c r="J61" s="278"/>
      <c r="K61" s="89" t="s">
        <v>493</v>
      </c>
      <c r="L61" s="38" t="s">
        <v>749</v>
      </c>
      <c r="M61" s="283"/>
      <c r="N61" s="278"/>
      <c r="O61" s="272"/>
      <c r="P61" s="388"/>
      <c r="Q61" s="270"/>
      <c r="R61" s="287"/>
      <c r="S61" s="289"/>
      <c r="T61" s="272"/>
      <c r="U61" s="285"/>
      <c r="V61" s="277"/>
      <c r="W61" s="89" t="s">
        <v>514</v>
      </c>
      <c r="X61" s="87" t="s">
        <v>689</v>
      </c>
      <c r="Y61" s="36" t="s">
        <v>751</v>
      </c>
      <c r="Z61" s="36" t="s">
        <v>71</v>
      </c>
      <c r="AA61" s="246" t="s">
        <v>869</v>
      </c>
      <c r="AB61" s="59" t="s">
        <v>319</v>
      </c>
      <c r="AC61" s="59" t="s">
        <v>323</v>
      </c>
      <c r="AD61" s="37" t="s">
        <v>327</v>
      </c>
      <c r="AE61" s="37" t="s">
        <v>331</v>
      </c>
      <c r="AF61" s="37" t="s">
        <v>336</v>
      </c>
      <c r="AG61" s="56" t="s">
        <v>327</v>
      </c>
      <c r="AH61" s="37" t="s">
        <v>345</v>
      </c>
      <c r="AI61" s="90">
        <f t="shared" si="4"/>
        <v>100</v>
      </c>
      <c r="AJ61" s="90" t="str">
        <f t="shared" si="3"/>
        <v>Fuerte</v>
      </c>
      <c r="AK61" s="37" t="s">
        <v>41</v>
      </c>
      <c r="AL61" s="90" t="str">
        <f>IFERROR(VLOOKUP(AJ61&amp;AK61,Tabla_Controles!$B$56:$G$65,5,FALSE),"")</f>
        <v>Moderado</v>
      </c>
      <c r="AM61" s="91">
        <f t="shared" si="5"/>
        <v>50</v>
      </c>
      <c r="AN61" s="349"/>
      <c r="AO61" s="352"/>
      <c r="AP61" s="392"/>
      <c r="AQ61" s="395"/>
      <c r="AR61" s="390"/>
      <c r="AS61" s="390"/>
      <c r="AT61" s="362"/>
      <c r="AU61" s="363"/>
      <c r="AV61" s="88" t="s">
        <v>507</v>
      </c>
      <c r="AW61" s="38" t="s">
        <v>71</v>
      </c>
      <c r="AX61" s="38" t="s">
        <v>71</v>
      </c>
      <c r="AY61" s="38" t="s">
        <v>71</v>
      </c>
      <c r="AZ61" s="38" t="s">
        <v>71</v>
      </c>
      <c r="BA61" s="38" t="s">
        <v>71</v>
      </c>
      <c r="BB61" s="406"/>
      <c r="BC61" s="89" t="s">
        <v>514</v>
      </c>
      <c r="BD61" s="86"/>
      <c r="BE61" s="39"/>
      <c r="BF61" s="39"/>
      <c r="BG61" s="88" t="s">
        <v>512</v>
      </c>
      <c r="BH61" s="86"/>
      <c r="BI61" s="92"/>
      <c r="BJ61" s="92"/>
      <c r="BK61" s="417"/>
      <c r="BL61" s="401"/>
      <c r="BM61" s="401"/>
    </row>
    <row r="62" spans="1:68" ht="114.75" x14ac:dyDescent="0.3">
      <c r="A62" s="386"/>
      <c r="B62" s="273">
        <v>178</v>
      </c>
      <c r="C62" s="266"/>
      <c r="D62" s="268"/>
      <c r="E62" s="268"/>
      <c r="F62" s="268"/>
      <c r="G62" s="291"/>
      <c r="H62" s="280"/>
      <c r="I62" s="397"/>
      <c r="J62" s="278"/>
      <c r="K62" s="89" t="s">
        <v>494</v>
      </c>
      <c r="L62" s="38" t="s">
        <v>750</v>
      </c>
      <c r="M62" s="283"/>
      <c r="N62" s="278"/>
      <c r="O62" s="272"/>
      <c r="P62" s="388"/>
      <c r="Q62" s="270"/>
      <c r="R62" s="287"/>
      <c r="S62" s="289"/>
      <c r="T62" s="272"/>
      <c r="U62" s="285"/>
      <c r="V62" s="277"/>
      <c r="W62" s="89" t="s">
        <v>515</v>
      </c>
      <c r="X62" s="87" t="s">
        <v>831</v>
      </c>
      <c r="Y62" s="36" t="s">
        <v>833</v>
      </c>
      <c r="Z62" s="36" t="s">
        <v>746</v>
      </c>
      <c r="AA62" s="246" t="s">
        <v>859</v>
      </c>
      <c r="AB62" s="59" t="s">
        <v>319</v>
      </c>
      <c r="AC62" s="59" t="s">
        <v>323</v>
      </c>
      <c r="AD62" s="37" t="s">
        <v>327</v>
      </c>
      <c r="AE62" s="37" t="s">
        <v>332</v>
      </c>
      <c r="AF62" s="37" t="s">
        <v>336</v>
      </c>
      <c r="AG62" s="56" t="s">
        <v>327</v>
      </c>
      <c r="AH62" s="37" t="s">
        <v>345</v>
      </c>
      <c r="AI62" s="90">
        <f>IF(COUNTBLANK(AB62:AH62)=7,"",IF($AB62="Asignado",15,0)+IF($AC62="Adecuado",15,0)+IF($AD62="Oportuna",15,0)+IF($AE62="Prevenir",15,0)+IF($AE62="Detectar",10,0)+IF($AF62="Confiable",15,0)+IF($AG62="Oportuna",15,0)+IF($AH62="Completa",10,0)+IF($AH62="Incompleta",5,0))</f>
        <v>95</v>
      </c>
      <c r="AJ62" s="90" t="str">
        <f t="shared" si="3"/>
        <v>Moderado</v>
      </c>
      <c r="AK62" s="37" t="s">
        <v>41</v>
      </c>
      <c r="AL62" s="90" t="str">
        <f>IFERROR(VLOOKUP(AJ62&amp;AK62,Tabla_Controles!$B$56:$G$65,5,FALSE),"")</f>
        <v>Moderado</v>
      </c>
      <c r="AM62" s="91">
        <f t="shared" si="5"/>
        <v>50</v>
      </c>
      <c r="AN62" s="349"/>
      <c r="AO62" s="352"/>
      <c r="AP62" s="392"/>
      <c r="AQ62" s="395"/>
      <c r="AR62" s="390"/>
      <c r="AS62" s="390"/>
      <c r="AT62" s="362"/>
      <c r="AU62" s="363"/>
      <c r="AV62" s="88" t="s">
        <v>508</v>
      </c>
      <c r="AW62" s="38" t="s">
        <v>575</v>
      </c>
      <c r="AX62" s="250" t="s">
        <v>812</v>
      </c>
      <c r="AY62" s="92" t="s">
        <v>863</v>
      </c>
      <c r="AZ62" s="260">
        <v>45107</v>
      </c>
      <c r="BA62" s="260">
        <v>45122</v>
      </c>
      <c r="BB62" s="406"/>
      <c r="BC62" s="89" t="s">
        <v>515</v>
      </c>
      <c r="BD62" s="86"/>
      <c r="BE62" s="39"/>
      <c r="BF62" s="39"/>
      <c r="BG62" s="88" t="s">
        <v>506</v>
      </c>
      <c r="BH62" s="86"/>
      <c r="BI62" s="92"/>
      <c r="BJ62" s="92"/>
      <c r="BK62" s="417"/>
      <c r="BL62" s="401"/>
      <c r="BM62" s="401"/>
    </row>
    <row r="63" spans="1:68" ht="115.5" x14ac:dyDescent="0.3">
      <c r="A63" s="386"/>
      <c r="B63" s="273">
        <v>178</v>
      </c>
      <c r="C63" s="266"/>
      <c r="D63" s="268"/>
      <c r="E63" s="268"/>
      <c r="F63" s="268"/>
      <c r="G63" s="291"/>
      <c r="H63" s="280"/>
      <c r="I63" s="397"/>
      <c r="J63" s="278"/>
      <c r="K63" s="89" t="s">
        <v>495</v>
      </c>
      <c r="L63" s="38" t="s">
        <v>752</v>
      </c>
      <c r="M63" s="283"/>
      <c r="N63" s="278"/>
      <c r="O63" s="272"/>
      <c r="P63" s="388"/>
      <c r="Q63" s="270"/>
      <c r="R63" s="287"/>
      <c r="S63" s="289"/>
      <c r="T63" s="272"/>
      <c r="U63" s="285"/>
      <c r="V63" s="277"/>
      <c r="W63" s="89" t="s">
        <v>516</v>
      </c>
      <c r="X63" s="87" t="s">
        <v>753</v>
      </c>
      <c r="Y63" s="36" t="s">
        <v>534</v>
      </c>
      <c r="Z63" s="36" t="s">
        <v>746</v>
      </c>
      <c r="AA63" s="246" t="s">
        <v>869</v>
      </c>
      <c r="AB63" s="59" t="s">
        <v>319</v>
      </c>
      <c r="AC63" s="59" t="s">
        <v>323</v>
      </c>
      <c r="AD63" s="37" t="s">
        <v>327</v>
      </c>
      <c r="AE63" s="37" t="s">
        <v>332</v>
      </c>
      <c r="AF63" s="37" t="s">
        <v>336</v>
      </c>
      <c r="AG63" s="56" t="s">
        <v>327</v>
      </c>
      <c r="AH63" s="37" t="s">
        <v>345</v>
      </c>
      <c r="AI63" s="90">
        <f t="shared" si="4"/>
        <v>95</v>
      </c>
      <c r="AJ63" s="90" t="str">
        <f t="shared" si="3"/>
        <v>Moderado</v>
      </c>
      <c r="AK63" s="37" t="s">
        <v>350</v>
      </c>
      <c r="AL63" s="90" t="str">
        <f>IFERROR(VLOOKUP(AJ63&amp;AK63,Tabla_Controles!$B$56:$G$65,5,FALSE),"")</f>
        <v>Moderado</v>
      </c>
      <c r="AM63" s="91">
        <f t="shared" si="5"/>
        <v>50</v>
      </c>
      <c r="AN63" s="349"/>
      <c r="AO63" s="352"/>
      <c r="AP63" s="392"/>
      <c r="AQ63" s="395"/>
      <c r="AR63" s="390"/>
      <c r="AS63" s="390"/>
      <c r="AT63" s="362"/>
      <c r="AU63" s="363"/>
      <c r="AV63" s="88" t="s">
        <v>509</v>
      </c>
      <c r="AW63" s="38" t="s">
        <v>830</v>
      </c>
      <c r="AX63" s="38" t="s">
        <v>821</v>
      </c>
      <c r="AY63" s="38" t="s">
        <v>852</v>
      </c>
      <c r="AZ63" s="260">
        <v>45076</v>
      </c>
      <c r="BA63" s="87" t="s">
        <v>881</v>
      </c>
      <c r="BB63" s="406"/>
      <c r="BC63" s="89" t="s">
        <v>516</v>
      </c>
      <c r="BD63" s="86"/>
      <c r="BE63" s="39"/>
      <c r="BF63" s="39"/>
      <c r="BG63" s="88" t="s">
        <v>507</v>
      </c>
      <c r="BH63" s="86"/>
      <c r="BI63" s="92"/>
      <c r="BJ63" s="92"/>
      <c r="BK63" s="417"/>
      <c r="BL63" s="401"/>
      <c r="BM63" s="401"/>
    </row>
    <row r="64" spans="1:68" ht="90.95" customHeight="1" x14ac:dyDescent="0.3">
      <c r="A64" s="386"/>
      <c r="B64" s="273">
        <v>178</v>
      </c>
      <c r="C64" s="266"/>
      <c r="D64" s="268"/>
      <c r="E64" s="268"/>
      <c r="F64" s="268"/>
      <c r="G64" s="291"/>
      <c r="H64" s="280"/>
      <c r="I64" s="397"/>
      <c r="J64" s="278"/>
      <c r="K64" s="89" t="s">
        <v>496</v>
      </c>
      <c r="L64" s="38" t="s">
        <v>755</v>
      </c>
      <c r="M64" s="283"/>
      <c r="N64" s="278"/>
      <c r="O64" s="272"/>
      <c r="P64" s="388"/>
      <c r="Q64" s="270"/>
      <c r="R64" s="287"/>
      <c r="S64" s="289"/>
      <c r="T64" s="272"/>
      <c r="U64" s="285"/>
      <c r="V64" s="277"/>
      <c r="W64" s="89" t="s">
        <v>517</v>
      </c>
      <c r="X64" s="87" t="s">
        <v>754</v>
      </c>
      <c r="Y64" s="36" t="s">
        <v>535</v>
      </c>
      <c r="Z64" s="36" t="s">
        <v>746</v>
      </c>
      <c r="AA64" s="246" t="s">
        <v>869</v>
      </c>
      <c r="AB64" s="59" t="s">
        <v>319</v>
      </c>
      <c r="AC64" s="59" t="s">
        <v>323</v>
      </c>
      <c r="AD64" s="37" t="s">
        <v>327</v>
      </c>
      <c r="AE64" s="37" t="s">
        <v>332</v>
      </c>
      <c r="AF64" s="37" t="s">
        <v>336</v>
      </c>
      <c r="AG64" s="56" t="s">
        <v>327</v>
      </c>
      <c r="AH64" s="37" t="s">
        <v>345</v>
      </c>
      <c r="AI64" s="90">
        <f t="shared" si="4"/>
        <v>95</v>
      </c>
      <c r="AJ64" s="90" t="str">
        <f t="shared" si="3"/>
        <v>Moderado</v>
      </c>
      <c r="AK64" s="37" t="s">
        <v>350</v>
      </c>
      <c r="AL64" s="90" t="str">
        <f>IFERROR(VLOOKUP(AJ64&amp;AK64,Tabla_Controles!$B$56:$G$65,5,FALSE),"")</f>
        <v>Moderado</v>
      </c>
      <c r="AM64" s="91">
        <f t="shared" si="5"/>
        <v>50</v>
      </c>
      <c r="AN64" s="349"/>
      <c r="AO64" s="352"/>
      <c r="AP64" s="392"/>
      <c r="AQ64" s="395"/>
      <c r="AR64" s="390"/>
      <c r="AS64" s="390"/>
      <c r="AT64" s="362"/>
      <c r="AU64" s="363"/>
      <c r="AV64" s="88" t="s">
        <v>510</v>
      </c>
      <c r="AW64" s="38" t="s">
        <v>71</v>
      </c>
      <c r="AX64" s="38" t="s">
        <v>71</v>
      </c>
      <c r="AY64" s="38" t="s">
        <v>71</v>
      </c>
      <c r="AZ64" s="38" t="s">
        <v>71</v>
      </c>
      <c r="BA64" s="38" t="s">
        <v>71</v>
      </c>
      <c r="BB64" s="406"/>
      <c r="BC64" s="89" t="s">
        <v>517</v>
      </c>
      <c r="BD64" s="86"/>
      <c r="BE64" s="39"/>
      <c r="BF64" s="39"/>
      <c r="BG64" s="88" t="s">
        <v>508</v>
      </c>
      <c r="BH64" s="86"/>
      <c r="BI64" s="92"/>
      <c r="BJ64" s="92"/>
      <c r="BK64" s="417"/>
      <c r="BL64" s="401"/>
      <c r="BM64" s="401"/>
    </row>
    <row r="65" spans="1:65" ht="165" x14ac:dyDescent="0.3">
      <c r="A65" s="386"/>
      <c r="B65" s="273">
        <v>178</v>
      </c>
      <c r="C65" s="266"/>
      <c r="D65" s="268"/>
      <c r="E65" s="268"/>
      <c r="F65" s="268"/>
      <c r="G65" s="291"/>
      <c r="H65" s="280"/>
      <c r="I65" s="397"/>
      <c r="J65" s="278"/>
      <c r="K65" s="89" t="s">
        <v>497</v>
      </c>
      <c r="L65" s="38" t="s">
        <v>756</v>
      </c>
      <c r="M65" s="283"/>
      <c r="N65" s="278"/>
      <c r="O65" s="272"/>
      <c r="P65" s="388"/>
      <c r="Q65" s="270"/>
      <c r="R65" s="287"/>
      <c r="S65" s="289"/>
      <c r="T65" s="272"/>
      <c r="U65" s="285"/>
      <c r="V65" s="277"/>
      <c r="W65" s="89" t="s">
        <v>518</v>
      </c>
      <c r="X65" s="87" t="s">
        <v>757</v>
      </c>
      <c r="Y65" s="36" t="s">
        <v>536</v>
      </c>
      <c r="Z65" s="36" t="s">
        <v>746</v>
      </c>
      <c r="AA65" s="246" t="s">
        <v>869</v>
      </c>
      <c r="AB65" s="59" t="s">
        <v>319</v>
      </c>
      <c r="AC65" s="59" t="s">
        <v>323</v>
      </c>
      <c r="AD65" s="37" t="s">
        <v>327</v>
      </c>
      <c r="AE65" s="37" t="s">
        <v>332</v>
      </c>
      <c r="AF65" s="37" t="s">
        <v>336</v>
      </c>
      <c r="AG65" s="56" t="s">
        <v>327</v>
      </c>
      <c r="AH65" s="37" t="s">
        <v>345</v>
      </c>
      <c r="AI65" s="90">
        <f t="shared" si="4"/>
        <v>95</v>
      </c>
      <c r="AJ65" s="90" t="str">
        <f t="shared" si="3"/>
        <v>Moderado</v>
      </c>
      <c r="AK65" s="37" t="s">
        <v>350</v>
      </c>
      <c r="AL65" s="90" t="str">
        <f>IFERROR(VLOOKUP(AJ65&amp;AK65,Tabla_Controles!$B$56:$G$65,5,FALSE),"")</f>
        <v>Moderado</v>
      </c>
      <c r="AM65" s="91">
        <f t="shared" si="5"/>
        <v>50</v>
      </c>
      <c r="AN65" s="349"/>
      <c r="AO65" s="352"/>
      <c r="AP65" s="392"/>
      <c r="AQ65" s="395"/>
      <c r="AR65" s="390"/>
      <c r="AS65" s="390"/>
      <c r="AT65" s="362"/>
      <c r="AU65" s="363"/>
      <c r="AV65" s="88" t="s">
        <v>511</v>
      </c>
      <c r="AW65" s="38" t="s">
        <v>71</v>
      </c>
      <c r="AX65" s="38" t="s">
        <v>71</v>
      </c>
      <c r="AY65" s="38" t="s">
        <v>71</v>
      </c>
      <c r="AZ65" s="38" t="s">
        <v>71</v>
      </c>
      <c r="BA65" s="38" t="s">
        <v>71</v>
      </c>
      <c r="BB65" s="406"/>
      <c r="BC65" s="89" t="s">
        <v>518</v>
      </c>
      <c r="BD65" s="86"/>
      <c r="BE65" s="39"/>
      <c r="BF65" s="39"/>
      <c r="BG65" s="88" t="s">
        <v>509</v>
      </c>
      <c r="BH65" s="86"/>
      <c r="BI65" s="92"/>
      <c r="BJ65" s="92"/>
      <c r="BK65" s="417"/>
      <c r="BL65" s="401"/>
      <c r="BM65" s="401"/>
    </row>
    <row r="66" spans="1:65" ht="33" hidden="1" x14ac:dyDescent="0.3">
      <c r="A66" s="386"/>
      <c r="B66" s="273">
        <v>178</v>
      </c>
      <c r="C66" s="267"/>
      <c r="D66" s="268"/>
      <c r="E66" s="268"/>
      <c r="F66" s="268"/>
      <c r="G66" s="292"/>
      <c r="H66" s="281"/>
      <c r="I66" s="397"/>
      <c r="J66" s="278"/>
      <c r="K66" s="89" t="s">
        <v>498</v>
      </c>
      <c r="L66" s="38"/>
      <c r="M66" s="284"/>
      <c r="N66" s="278"/>
      <c r="O66" s="272"/>
      <c r="P66" s="388"/>
      <c r="Q66" s="271"/>
      <c r="R66" s="288"/>
      <c r="S66" s="289"/>
      <c r="T66" s="272"/>
      <c r="U66" s="285"/>
      <c r="V66" s="277"/>
      <c r="W66" s="89" t="s">
        <v>519</v>
      </c>
      <c r="X66" s="87"/>
      <c r="Y66" s="36"/>
      <c r="Z66" s="36"/>
      <c r="AA66" s="246"/>
      <c r="AB66" s="59"/>
      <c r="AC66" s="59"/>
      <c r="AD66" s="37"/>
      <c r="AE66" s="37"/>
      <c r="AF66" s="37"/>
      <c r="AG66" s="56"/>
      <c r="AH66" s="37"/>
      <c r="AI66" s="90" t="str">
        <f t="shared" si="4"/>
        <v/>
      </c>
      <c r="AJ66" s="90" t="str">
        <f t="shared" si="3"/>
        <v/>
      </c>
      <c r="AK66" s="37"/>
      <c r="AL66" s="90" t="str">
        <f>IFERROR(VLOOKUP(AJ66&amp;AK66,Tabla_Controles!$B$56:$G$65,5,FALSE),"")</f>
        <v/>
      </c>
      <c r="AM66" s="91" t="str">
        <f t="shared" si="5"/>
        <v/>
      </c>
      <c r="AN66" s="350"/>
      <c r="AO66" s="353"/>
      <c r="AP66" s="393"/>
      <c r="AQ66" s="396"/>
      <c r="AR66" s="390"/>
      <c r="AS66" s="390"/>
      <c r="AT66" s="362"/>
      <c r="AU66" s="363"/>
      <c r="AV66" s="88" t="s">
        <v>512</v>
      </c>
      <c r="AW66" s="237"/>
      <c r="AX66" s="237"/>
      <c r="AY66" s="237"/>
      <c r="AZ66" s="237"/>
      <c r="BA66" s="237"/>
      <c r="BB66" s="407"/>
      <c r="BC66" s="89" t="s">
        <v>519</v>
      </c>
      <c r="BD66" s="86"/>
      <c r="BE66" s="39"/>
      <c r="BF66" s="39"/>
      <c r="BG66" s="88" t="s">
        <v>510</v>
      </c>
      <c r="BH66" s="86"/>
      <c r="BI66" s="92"/>
      <c r="BJ66" s="92"/>
      <c r="BK66" s="418"/>
      <c r="BL66" s="402"/>
      <c r="BM66" s="402"/>
    </row>
    <row r="67" spans="1:65" ht="89.25" x14ac:dyDescent="0.3">
      <c r="A67" s="386" t="str">
        <f>C67&amp;COUNTIF($C$10:C67,C67)</f>
        <v>Corrupción9</v>
      </c>
      <c r="B67" s="273">
        <v>179</v>
      </c>
      <c r="C67" s="265" t="s">
        <v>85</v>
      </c>
      <c r="D67" s="268" t="s">
        <v>79</v>
      </c>
      <c r="E67" s="268" t="s">
        <v>447</v>
      </c>
      <c r="F67" s="268" t="s">
        <v>412</v>
      </c>
      <c r="G67" s="290" t="s">
        <v>592</v>
      </c>
      <c r="H67" s="279" t="s">
        <v>609</v>
      </c>
      <c r="I67" s="397" t="str">
        <f>"Posibilidad de recibir o solicitar cualquier dádiva o beneficio a nombre propio o de terceros, con el fin de "&amp;J67</f>
        <v>Posibilidad de recibir o solicitar cualquier dádiva o beneficio a nombre propio o de terceros, con el fin de favorecer a terceros en el registro de revisores fiscales para la administración de sociedades activas y en liquidación a cargo de SAE</v>
      </c>
      <c r="J67" s="278" t="s">
        <v>617</v>
      </c>
      <c r="K67" s="89" t="s">
        <v>492</v>
      </c>
      <c r="L67" s="38" t="s">
        <v>762</v>
      </c>
      <c r="M67" s="282" t="s">
        <v>630</v>
      </c>
      <c r="N67" s="278" t="s">
        <v>113</v>
      </c>
      <c r="O67" s="272" t="str">
        <f>IF(N67="","",IF(OR($N67=Tabla_Probabilidad!$D$20,$N67=Tabla_Probabilidad!$J$20),"Muy Baja",IF(OR($N67=Tabla_Probabilidad!$E$20,$N67=Tabla_Probabilidad!$K$20),"Baja",IF(OR($N67=Tabla_Probabilidad!$F$20,$N67=Tabla_Probabilidad!$L$20),"Media",IF(OR($N67=Tabla_Probabilidad!$G$20,$N67=Tabla_Probabilidad!$M$20),"Alta",IF(OR($N67=Tabla_Probabilidad!$H$20,$N67=Tabla_Probabilidad!$N$20),"Muy Alta"))))))</f>
        <v>Media</v>
      </c>
      <c r="P67" s="388">
        <f>IF(O67="Muy Baja",1,IF(O67="Baja",2,IF(O67="Media",3,IF(O67="Alta",4,IF(O67="Muy Alta",5,"")))))</f>
        <v>3</v>
      </c>
      <c r="Q67" s="269" t="str">
        <f>IFERROR(IF($C67="Corrupción",HYPERLINK("#"&amp;"Impacto_Riesgos!C"&amp;MATCH($B67,Impacto_Riesgos!$B$10:$B$138,0)+9,"Calcula el impacto aquí"),"")," ")</f>
        <v>Calcula el impacto aquí</v>
      </c>
      <c r="R67" s="286">
        <f>IFERROR(VLOOKUP(A67,Impacto_Riesgos!$A$8:$W$138,23,),"NA")</f>
        <v>15</v>
      </c>
      <c r="S67" s="289" t="s">
        <v>109</v>
      </c>
      <c r="T67" s="272" t="str">
        <f>IF($S67='Tabla Impacto'!$F$10,"Moderado",IF($S67='Tabla Impacto'!$G$10,"Mayor",IF($S67='Tabla Impacto'!$H$10,"Catastrófico","")))</f>
        <v>Catastrófico</v>
      </c>
      <c r="U67" s="285">
        <f>IF(T67="Leve",1,IF(T67="Menor",2,IF(T67="Moderado",3,IF(T67="Mayor",4,IF(T67="Catastrófico",5,"")))))</f>
        <v>5</v>
      </c>
      <c r="V67" s="277" t="str">
        <f>IF(OR(AND($O67="Muy Baja",T67="Leve"),AND($O67="Muy Baja",T67="Menor"),AND($O67="Baja",T67="Leve"),AND($O67="Baja",T67="Menor"),AND($O67="Media",T67="Leve")),"Bajo",IF(OR(AND($O67="Muy baja",T67="Moderado"),AND($O67="Baja",T67="Moderado"),AND($O67="Media",T67="Menor"),AND($O67="Alta",T67="Leve")),"Moderado",IF(OR(AND($O67="Muy Baja",T67="Mayor"),AND($O67="Baja",T67="Mayor"),AND($O67="Media",T67="Moderado"),AND($O67="Alta",T67="Menor"),AND($O67="Alta",T67="Moderado"),AND($O67="Muy Alta",T67="Leve"),AND($O67="Muy Alta",T67="Menor")),"Alto",IF(OR(AND($O67="Muy Baja",T67="Catastrófico"),AND($O67="Baja",T67="Catastrófico"),AND($O67="Media",T67="Mayor"),AND($O67="Media",T67="Catastrófico"),AND($O67="Alta",T67="Mayor"),AND($O67="Alta",T67="Catastrófico"),AND($O67="Muy Alta",T67="Moderado"),AND($O67="Muy Alta",T67="Mayor"),AND($O67="Muy Alta",T67="Catastrófico")),"Extremo",""))))</f>
        <v>Extremo</v>
      </c>
      <c r="W67" s="89" t="s">
        <v>513</v>
      </c>
      <c r="X67" s="87" t="s">
        <v>764</v>
      </c>
      <c r="Y67" s="36" t="s">
        <v>537</v>
      </c>
      <c r="Z67" s="36" t="s">
        <v>763</v>
      </c>
      <c r="AA67" s="246" t="s">
        <v>860</v>
      </c>
      <c r="AB67" s="59" t="s">
        <v>319</v>
      </c>
      <c r="AC67" s="59" t="s">
        <v>323</v>
      </c>
      <c r="AD67" s="37" t="s">
        <v>327</v>
      </c>
      <c r="AE67" s="37" t="s">
        <v>331</v>
      </c>
      <c r="AF67" s="37" t="s">
        <v>336</v>
      </c>
      <c r="AG67" s="56" t="s">
        <v>327</v>
      </c>
      <c r="AH67" s="37" t="s">
        <v>345</v>
      </c>
      <c r="AI67" s="90">
        <f t="shared" si="4"/>
        <v>100</v>
      </c>
      <c r="AJ67" s="90" t="str">
        <f t="shared" si="3"/>
        <v>Fuerte</v>
      </c>
      <c r="AK67" s="37" t="s">
        <v>350</v>
      </c>
      <c r="AL67" s="90" t="str">
        <f>IFERROR(VLOOKUP(AJ67&amp;AK67,Tabla_Controles!$B$56:$G$65,5,FALSE),"")</f>
        <v>Fuerte</v>
      </c>
      <c r="AM67" s="91">
        <f t="shared" si="5"/>
        <v>100</v>
      </c>
      <c r="AN67" s="348">
        <f>IFERROR(AVERAGE(AM67:AM73),"")</f>
        <v>60</v>
      </c>
      <c r="AO67" s="351" t="str">
        <f>IF($AN67=100,"Fuerte",IF($AN67&lt;100,"Moderado",IF($AN67&lt;50,"Débil",IF($AN67=0,"",""))))</f>
        <v>Moderado</v>
      </c>
      <c r="AP67" s="391" t="s">
        <v>475</v>
      </c>
      <c r="AQ67" s="394">
        <f>IFERROR(P67-VLOOKUP(AO67&amp;AP67,Tabla_Controles!$B$77:$E$83,4,0),"")</f>
        <v>2</v>
      </c>
      <c r="AR67" s="390" t="str">
        <f>IF($AQ67="","",IF($AQ67=1,"Muy Baja",IF($AQ67=2,"Baja",IF($AQ67=3,"Media",IF($AQ67=4,"Alta",IF($AQ67=5,"Muy Alta","Muy Baja"))))))</f>
        <v>Baja</v>
      </c>
      <c r="AS67" s="390" t="str">
        <f>T67</f>
        <v>Catastrófico</v>
      </c>
      <c r="AT67" s="362" t="str">
        <f>IF(OR(AND($AR67="Muy Baja",$AS67="Leve"),AND($AR67="Muy Baja",$AS67="Menor"),AND($AR67="Baja",$AS67="Leve"),AND($AR67="Baja",$AS67="Menor"),AND($AR67="Media",$AS67="Leve")),"Bajo",IF(OR(AND($AR67="Muy baja",$AS67="Moderado"),AND($AR67="Baja",$AS67="Moderado"),AND($AR67="Media",$AS67="Menor"),AND($AR67="Alta",$AS67="Leve")),"Moderado",IF(OR(AND($AR67="Muy Baja",$AS67="Mayor"),AND($AR67="Baja",$AS67="Mayor"),AND($AR67="Media",$AS67="Moderado"),AND($AR67="Alta",$AS67="Menor"),AND($AR67="Alta",$AS67="Moderado"),AND($AR67="Muy Alta",$AS67="Leve"),AND($AR67="Muy Alta",$AS67="Menor")),"Alto",IF(OR(AND($AR67="Muy Baja",$AS67="Catastrófico"),AND($AR67="Baja",$AS67="Catastrófico"),AND($AR67="Media",$AS67="Mayor"),AND($AR67="Media",$AS67="Catastrófico"),AND($AR67="Alta",$AS67="Mayor"),AND($AR67="Alta",$AS67="Catastrófico"),AND($AR67="Muy Alta",$AS67="Moderado"),AND($AR67="Muy Alta",$AS67="Mayor"),AND($AR67="Muy Alta",$AS67="Catastrófico")),"Extremo",""))))</f>
        <v>Extremo</v>
      </c>
      <c r="AU67" s="363"/>
      <c r="AV67" s="88" t="s">
        <v>506</v>
      </c>
      <c r="AW67" s="38" t="s">
        <v>71</v>
      </c>
      <c r="AX67" s="38" t="s">
        <v>71</v>
      </c>
      <c r="AY67" s="38" t="s">
        <v>71</v>
      </c>
      <c r="AZ67" s="38" t="s">
        <v>71</v>
      </c>
      <c r="BA67" s="38" t="s">
        <v>71</v>
      </c>
      <c r="BB67" s="405" t="s">
        <v>819</v>
      </c>
      <c r="BC67" s="89" t="s">
        <v>513</v>
      </c>
      <c r="BD67" s="86"/>
      <c r="BE67" s="39"/>
      <c r="BF67" s="39"/>
      <c r="BG67" s="88" t="s">
        <v>511</v>
      </c>
      <c r="BH67" s="86"/>
      <c r="BI67" s="92"/>
      <c r="BJ67" s="92"/>
      <c r="BK67" s="416"/>
      <c r="BL67" s="400"/>
      <c r="BM67" s="400"/>
    </row>
    <row r="68" spans="1:65" ht="76.5" x14ac:dyDescent="0.3">
      <c r="A68" s="386"/>
      <c r="B68" s="273">
        <v>179</v>
      </c>
      <c r="C68" s="266"/>
      <c r="D68" s="268"/>
      <c r="E68" s="268"/>
      <c r="F68" s="268"/>
      <c r="G68" s="291"/>
      <c r="H68" s="280"/>
      <c r="I68" s="397"/>
      <c r="J68" s="278"/>
      <c r="K68" s="89" t="s">
        <v>493</v>
      </c>
      <c r="L68" s="38" t="s">
        <v>758</v>
      </c>
      <c r="M68" s="283"/>
      <c r="N68" s="278"/>
      <c r="O68" s="272"/>
      <c r="P68" s="388"/>
      <c r="Q68" s="270"/>
      <c r="R68" s="287"/>
      <c r="S68" s="289"/>
      <c r="T68" s="272"/>
      <c r="U68" s="285"/>
      <c r="V68" s="277"/>
      <c r="W68" s="89" t="s">
        <v>514</v>
      </c>
      <c r="X68" s="87" t="s">
        <v>689</v>
      </c>
      <c r="Y68" s="36" t="s">
        <v>765</v>
      </c>
      <c r="Z68" s="36" t="s">
        <v>71</v>
      </c>
      <c r="AA68" s="246" t="s">
        <v>860</v>
      </c>
      <c r="AB68" s="59" t="s">
        <v>319</v>
      </c>
      <c r="AC68" s="59" t="s">
        <v>323</v>
      </c>
      <c r="AD68" s="37" t="s">
        <v>327</v>
      </c>
      <c r="AE68" s="37" t="s">
        <v>331</v>
      </c>
      <c r="AF68" s="37" t="s">
        <v>336</v>
      </c>
      <c r="AG68" s="56" t="s">
        <v>327</v>
      </c>
      <c r="AH68" s="37" t="s">
        <v>345</v>
      </c>
      <c r="AI68" s="90">
        <f t="shared" si="4"/>
        <v>100</v>
      </c>
      <c r="AJ68" s="90" t="str">
        <f t="shared" si="3"/>
        <v>Fuerte</v>
      </c>
      <c r="AK68" s="37" t="s">
        <v>41</v>
      </c>
      <c r="AL68" s="90" t="str">
        <f>IFERROR(VLOOKUP(AJ68&amp;AK68,Tabla_Controles!$B$56:$G$65,5,FALSE),"")</f>
        <v>Moderado</v>
      </c>
      <c r="AM68" s="91">
        <f t="shared" si="5"/>
        <v>50</v>
      </c>
      <c r="AN68" s="349"/>
      <c r="AO68" s="352"/>
      <c r="AP68" s="392"/>
      <c r="AQ68" s="395"/>
      <c r="AR68" s="390"/>
      <c r="AS68" s="390"/>
      <c r="AT68" s="362"/>
      <c r="AU68" s="363"/>
      <c r="AV68" s="88" t="s">
        <v>507</v>
      </c>
      <c r="AW68" s="38" t="s">
        <v>71</v>
      </c>
      <c r="AX68" s="38" t="s">
        <v>71</v>
      </c>
      <c r="AY68" s="38" t="s">
        <v>71</v>
      </c>
      <c r="AZ68" s="38" t="s">
        <v>71</v>
      </c>
      <c r="BA68" s="38" t="s">
        <v>71</v>
      </c>
      <c r="BB68" s="406"/>
      <c r="BC68" s="89" t="s">
        <v>514</v>
      </c>
      <c r="BD68" s="86"/>
      <c r="BE68" s="39"/>
      <c r="BF68" s="39"/>
      <c r="BG68" s="88" t="s">
        <v>512</v>
      </c>
      <c r="BH68" s="86"/>
      <c r="BI68" s="92"/>
      <c r="BJ68" s="92"/>
      <c r="BK68" s="417"/>
      <c r="BL68" s="401"/>
      <c r="BM68" s="401"/>
    </row>
    <row r="69" spans="1:65" ht="127.5" x14ac:dyDescent="0.3">
      <c r="A69" s="386"/>
      <c r="B69" s="273">
        <v>179</v>
      </c>
      <c r="C69" s="266"/>
      <c r="D69" s="268"/>
      <c r="E69" s="268"/>
      <c r="F69" s="268"/>
      <c r="G69" s="291"/>
      <c r="H69" s="280"/>
      <c r="I69" s="397"/>
      <c r="J69" s="278"/>
      <c r="K69" s="89" t="s">
        <v>494</v>
      </c>
      <c r="L69" s="38" t="s">
        <v>759</v>
      </c>
      <c r="M69" s="283"/>
      <c r="N69" s="278"/>
      <c r="O69" s="272"/>
      <c r="P69" s="388"/>
      <c r="Q69" s="270"/>
      <c r="R69" s="287"/>
      <c r="S69" s="289"/>
      <c r="T69" s="272"/>
      <c r="U69" s="285"/>
      <c r="V69" s="277"/>
      <c r="W69" s="89" t="s">
        <v>515</v>
      </c>
      <c r="X69" s="87" t="s">
        <v>691</v>
      </c>
      <c r="Y69" s="36" t="s">
        <v>538</v>
      </c>
      <c r="Z69" s="36" t="s">
        <v>763</v>
      </c>
      <c r="AA69" s="246" t="s">
        <v>860</v>
      </c>
      <c r="AB69" s="59" t="s">
        <v>319</v>
      </c>
      <c r="AC69" s="59" t="s">
        <v>323</v>
      </c>
      <c r="AD69" s="37" t="s">
        <v>327</v>
      </c>
      <c r="AE69" s="37" t="s">
        <v>332</v>
      </c>
      <c r="AF69" s="37" t="s">
        <v>336</v>
      </c>
      <c r="AG69" s="56" t="s">
        <v>327</v>
      </c>
      <c r="AH69" s="37" t="s">
        <v>345</v>
      </c>
      <c r="AI69" s="90">
        <f t="shared" si="4"/>
        <v>95</v>
      </c>
      <c r="AJ69" s="90" t="str">
        <f t="shared" si="3"/>
        <v>Moderado</v>
      </c>
      <c r="AK69" s="37" t="s">
        <v>350</v>
      </c>
      <c r="AL69" s="90" t="str">
        <f>IFERROR(VLOOKUP(AJ69&amp;AK69,Tabla_Controles!$B$56:$G$65,5,FALSE),"")</f>
        <v>Moderado</v>
      </c>
      <c r="AM69" s="91">
        <f t="shared" si="5"/>
        <v>50</v>
      </c>
      <c r="AN69" s="349"/>
      <c r="AO69" s="352"/>
      <c r="AP69" s="392"/>
      <c r="AQ69" s="395"/>
      <c r="AR69" s="390"/>
      <c r="AS69" s="390"/>
      <c r="AT69" s="362"/>
      <c r="AU69" s="363"/>
      <c r="AV69" s="88" t="s">
        <v>508</v>
      </c>
      <c r="AW69" s="38" t="s">
        <v>575</v>
      </c>
      <c r="AX69" s="250" t="s">
        <v>812</v>
      </c>
      <c r="AY69" s="92" t="s">
        <v>863</v>
      </c>
      <c r="AZ69" s="260">
        <v>45107</v>
      </c>
      <c r="BA69" s="260">
        <v>45122</v>
      </c>
      <c r="BB69" s="406"/>
      <c r="BC69" s="89" t="s">
        <v>515</v>
      </c>
      <c r="BD69" s="86"/>
      <c r="BE69" s="39"/>
      <c r="BF69" s="39"/>
      <c r="BG69" s="88" t="s">
        <v>506</v>
      </c>
      <c r="BH69" s="86"/>
      <c r="BI69" s="92"/>
      <c r="BJ69" s="92"/>
      <c r="BK69" s="417"/>
      <c r="BL69" s="401"/>
      <c r="BM69" s="401"/>
    </row>
    <row r="70" spans="1:65" ht="102" x14ac:dyDescent="0.3">
      <c r="A70" s="386"/>
      <c r="B70" s="273">
        <v>179</v>
      </c>
      <c r="C70" s="266"/>
      <c r="D70" s="268"/>
      <c r="E70" s="268"/>
      <c r="F70" s="268"/>
      <c r="G70" s="291"/>
      <c r="H70" s="280"/>
      <c r="I70" s="397"/>
      <c r="J70" s="278"/>
      <c r="K70" s="89" t="s">
        <v>495</v>
      </c>
      <c r="L70" s="38" t="s">
        <v>760</v>
      </c>
      <c r="M70" s="283"/>
      <c r="N70" s="278"/>
      <c r="O70" s="272"/>
      <c r="P70" s="388"/>
      <c r="Q70" s="270"/>
      <c r="R70" s="287"/>
      <c r="S70" s="289"/>
      <c r="T70" s="272"/>
      <c r="U70" s="285"/>
      <c r="V70" s="277"/>
      <c r="W70" s="89" t="s">
        <v>516</v>
      </c>
      <c r="X70" s="87" t="s">
        <v>753</v>
      </c>
      <c r="Y70" s="36" t="s">
        <v>539</v>
      </c>
      <c r="Z70" s="36" t="s">
        <v>763</v>
      </c>
      <c r="AA70" s="246" t="s">
        <v>860</v>
      </c>
      <c r="AB70" s="59" t="s">
        <v>319</v>
      </c>
      <c r="AC70" s="59" t="s">
        <v>323</v>
      </c>
      <c r="AD70" s="37" t="s">
        <v>327</v>
      </c>
      <c r="AE70" s="37" t="s">
        <v>332</v>
      </c>
      <c r="AF70" s="37" t="s">
        <v>336</v>
      </c>
      <c r="AG70" s="56" t="s">
        <v>327</v>
      </c>
      <c r="AH70" s="37" t="s">
        <v>345</v>
      </c>
      <c r="AI70" s="90">
        <f t="shared" si="4"/>
        <v>95</v>
      </c>
      <c r="AJ70" s="90" t="str">
        <f t="shared" si="3"/>
        <v>Moderado</v>
      </c>
      <c r="AK70" s="37" t="s">
        <v>350</v>
      </c>
      <c r="AL70" s="90" t="str">
        <f>IFERROR(VLOOKUP(AJ70&amp;AK70,Tabla_Controles!$B$56:$G$65,5,FALSE),"")</f>
        <v>Moderado</v>
      </c>
      <c r="AM70" s="91">
        <f t="shared" si="5"/>
        <v>50</v>
      </c>
      <c r="AN70" s="349"/>
      <c r="AO70" s="352"/>
      <c r="AP70" s="392"/>
      <c r="AQ70" s="395"/>
      <c r="AR70" s="390"/>
      <c r="AS70" s="390"/>
      <c r="AT70" s="362"/>
      <c r="AU70" s="363"/>
      <c r="AV70" s="88" t="s">
        <v>509</v>
      </c>
      <c r="AW70" s="38" t="s">
        <v>830</v>
      </c>
      <c r="AX70" s="38" t="s">
        <v>821</v>
      </c>
      <c r="AY70" s="38" t="s">
        <v>852</v>
      </c>
      <c r="AZ70" s="260">
        <v>45076</v>
      </c>
      <c r="BA70" s="87" t="s">
        <v>881</v>
      </c>
      <c r="BB70" s="406"/>
      <c r="BC70" s="89" t="s">
        <v>516</v>
      </c>
      <c r="BD70" s="86"/>
      <c r="BE70" s="39"/>
      <c r="BF70" s="39"/>
      <c r="BG70" s="88" t="s">
        <v>507</v>
      </c>
      <c r="BH70" s="86"/>
      <c r="BI70" s="92"/>
      <c r="BJ70" s="92"/>
      <c r="BK70" s="417"/>
      <c r="BL70" s="401"/>
      <c r="BM70" s="401"/>
    </row>
    <row r="71" spans="1:65" ht="76.5" x14ac:dyDescent="0.3">
      <c r="A71" s="386"/>
      <c r="B71" s="273">
        <v>179</v>
      </c>
      <c r="C71" s="266"/>
      <c r="D71" s="268"/>
      <c r="E71" s="268"/>
      <c r="F71" s="268"/>
      <c r="G71" s="291"/>
      <c r="H71" s="280"/>
      <c r="I71" s="397"/>
      <c r="J71" s="278"/>
      <c r="K71" s="89" t="s">
        <v>496</v>
      </c>
      <c r="L71" s="38" t="s">
        <v>761</v>
      </c>
      <c r="M71" s="283"/>
      <c r="N71" s="278"/>
      <c r="O71" s="272"/>
      <c r="P71" s="388"/>
      <c r="Q71" s="270"/>
      <c r="R71" s="287"/>
      <c r="S71" s="289"/>
      <c r="T71" s="272"/>
      <c r="U71" s="285"/>
      <c r="V71" s="277"/>
      <c r="W71" s="89" t="s">
        <v>517</v>
      </c>
      <c r="X71" s="87" t="s">
        <v>754</v>
      </c>
      <c r="Y71" s="36" t="s">
        <v>540</v>
      </c>
      <c r="Z71" s="36" t="s">
        <v>763</v>
      </c>
      <c r="AA71" s="246" t="s">
        <v>860</v>
      </c>
      <c r="AB71" s="59" t="s">
        <v>319</v>
      </c>
      <c r="AC71" s="59" t="s">
        <v>323</v>
      </c>
      <c r="AD71" s="37" t="s">
        <v>327</v>
      </c>
      <c r="AE71" s="37" t="s">
        <v>332</v>
      </c>
      <c r="AF71" s="37" t="s">
        <v>336</v>
      </c>
      <c r="AG71" s="56" t="s">
        <v>327</v>
      </c>
      <c r="AH71" s="37" t="s">
        <v>345</v>
      </c>
      <c r="AI71" s="90">
        <f t="shared" si="4"/>
        <v>95</v>
      </c>
      <c r="AJ71" s="90" t="str">
        <f t="shared" si="3"/>
        <v>Moderado</v>
      </c>
      <c r="AK71" s="37" t="s">
        <v>350</v>
      </c>
      <c r="AL71" s="90" t="str">
        <f>IFERROR(VLOOKUP(AJ71&amp;AK71,Tabla_Controles!$B$56:$G$65,5,FALSE),"")</f>
        <v>Moderado</v>
      </c>
      <c r="AM71" s="91">
        <f t="shared" si="5"/>
        <v>50</v>
      </c>
      <c r="AN71" s="349"/>
      <c r="AO71" s="352"/>
      <c r="AP71" s="392"/>
      <c r="AQ71" s="395"/>
      <c r="AR71" s="390"/>
      <c r="AS71" s="390"/>
      <c r="AT71" s="362"/>
      <c r="AU71" s="363"/>
      <c r="AV71" s="88" t="s">
        <v>510</v>
      </c>
      <c r="AW71" s="38" t="s">
        <v>71</v>
      </c>
      <c r="AX71" s="38" t="s">
        <v>71</v>
      </c>
      <c r="AY71" s="38" t="s">
        <v>71</v>
      </c>
      <c r="AZ71" s="38" t="s">
        <v>71</v>
      </c>
      <c r="BA71" s="38" t="s">
        <v>71</v>
      </c>
      <c r="BB71" s="406"/>
      <c r="BC71" s="89" t="s">
        <v>517</v>
      </c>
      <c r="BD71" s="86"/>
      <c r="BE71" s="39"/>
      <c r="BF71" s="39"/>
      <c r="BG71" s="88" t="s">
        <v>508</v>
      </c>
      <c r="BH71" s="86"/>
      <c r="BI71" s="92"/>
      <c r="BJ71" s="92"/>
      <c r="BK71" s="417"/>
      <c r="BL71" s="401"/>
      <c r="BM71" s="401"/>
    </row>
    <row r="72" spans="1:65" ht="30" hidden="1" customHeight="1" x14ac:dyDescent="0.3">
      <c r="A72" s="386"/>
      <c r="B72" s="273">
        <v>179</v>
      </c>
      <c r="C72" s="266"/>
      <c r="D72" s="268"/>
      <c r="E72" s="268"/>
      <c r="F72" s="268"/>
      <c r="G72" s="291"/>
      <c r="H72" s="280"/>
      <c r="I72" s="397"/>
      <c r="J72" s="278"/>
      <c r="K72" s="89" t="s">
        <v>497</v>
      </c>
      <c r="L72" s="38"/>
      <c r="M72" s="283"/>
      <c r="N72" s="278"/>
      <c r="O72" s="272"/>
      <c r="P72" s="388"/>
      <c r="Q72" s="270"/>
      <c r="R72" s="287"/>
      <c r="S72" s="289"/>
      <c r="T72" s="272"/>
      <c r="U72" s="285"/>
      <c r="V72" s="277"/>
      <c r="W72" s="89" t="s">
        <v>518</v>
      </c>
      <c r="X72" s="87"/>
      <c r="Y72" s="36"/>
      <c r="Z72" s="36"/>
      <c r="AA72" s="246"/>
      <c r="AB72" s="59"/>
      <c r="AC72" s="59"/>
      <c r="AD72" s="37"/>
      <c r="AE72" s="37"/>
      <c r="AF72" s="37"/>
      <c r="AG72" s="56"/>
      <c r="AH72" s="37"/>
      <c r="AI72" s="90" t="str">
        <f t="shared" si="4"/>
        <v/>
      </c>
      <c r="AJ72" s="90" t="str">
        <f t="shared" si="3"/>
        <v/>
      </c>
      <c r="AK72" s="37"/>
      <c r="AL72" s="90" t="str">
        <f>IFERROR(VLOOKUP(AJ72&amp;AK72,Tabla_Controles!$B$56:$G$65,5,FALSE),"")</f>
        <v/>
      </c>
      <c r="AM72" s="91" t="str">
        <f t="shared" si="5"/>
        <v/>
      </c>
      <c r="AN72" s="349"/>
      <c r="AO72" s="352"/>
      <c r="AP72" s="392"/>
      <c r="AQ72" s="395"/>
      <c r="AR72" s="390"/>
      <c r="AS72" s="390"/>
      <c r="AT72" s="362"/>
      <c r="AU72" s="363"/>
      <c r="AV72" s="88" t="s">
        <v>511</v>
      </c>
      <c r="AW72" s="237"/>
      <c r="AX72" s="237"/>
      <c r="AY72" s="237"/>
      <c r="AZ72" s="240"/>
      <c r="BA72" s="240"/>
      <c r="BB72" s="406"/>
      <c r="BC72" s="89" t="s">
        <v>518</v>
      </c>
      <c r="BD72" s="86"/>
      <c r="BE72" s="39"/>
      <c r="BF72" s="39"/>
      <c r="BG72" s="88" t="s">
        <v>509</v>
      </c>
      <c r="BH72" s="86"/>
      <c r="BI72" s="92"/>
      <c r="BJ72" s="92"/>
      <c r="BK72" s="417"/>
      <c r="BL72" s="401"/>
      <c r="BM72" s="401"/>
    </row>
    <row r="73" spans="1:65" ht="30" hidden="1" customHeight="1" x14ac:dyDescent="0.3">
      <c r="A73" s="386"/>
      <c r="B73" s="273">
        <v>179</v>
      </c>
      <c r="C73" s="267"/>
      <c r="D73" s="268"/>
      <c r="E73" s="268"/>
      <c r="F73" s="268"/>
      <c r="G73" s="292"/>
      <c r="H73" s="281"/>
      <c r="I73" s="397"/>
      <c r="J73" s="278"/>
      <c r="K73" s="89" t="s">
        <v>498</v>
      </c>
      <c r="L73" s="38"/>
      <c r="M73" s="284"/>
      <c r="N73" s="278"/>
      <c r="O73" s="272"/>
      <c r="P73" s="388"/>
      <c r="Q73" s="271"/>
      <c r="R73" s="288"/>
      <c r="S73" s="289"/>
      <c r="T73" s="272"/>
      <c r="U73" s="285"/>
      <c r="V73" s="277"/>
      <c r="W73" s="89" t="s">
        <v>519</v>
      </c>
      <c r="X73" s="87"/>
      <c r="Y73" s="36"/>
      <c r="Z73" s="36"/>
      <c r="AA73" s="246"/>
      <c r="AB73" s="59"/>
      <c r="AC73" s="59"/>
      <c r="AD73" s="37"/>
      <c r="AE73" s="37"/>
      <c r="AF73" s="37"/>
      <c r="AG73" s="56"/>
      <c r="AH73" s="37"/>
      <c r="AI73" s="90" t="str">
        <f t="shared" si="4"/>
        <v/>
      </c>
      <c r="AJ73" s="90" t="str">
        <f t="shared" si="3"/>
        <v/>
      </c>
      <c r="AK73" s="37"/>
      <c r="AL73" s="90" t="str">
        <f>IFERROR(VLOOKUP(AJ73&amp;AK73,Tabla_Controles!$B$56:$G$65,5,FALSE),"")</f>
        <v/>
      </c>
      <c r="AM73" s="91" t="str">
        <f t="shared" si="5"/>
        <v/>
      </c>
      <c r="AN73" s="350"/>
      <c r="AO73" s="353"/>
      <c r="AP73" s="393"/>
      <c r="AQ73" s="396"/>
      <c r="AR73" s="390"/>
      <c r="AS73" s="390"/>
      <c r="AT73" s="362"/>
      <c r="AU73" s="363"/>
      <c r="AV73" s="88" t="s">
        <v>512</v>
      </c>
      <c r="AW73" s="237"/>
      <c r="AX73" s="237"/>
      <c r="AY73" s="237"/>
      <c r="AZ73" s="240"/>
      <c r="BA73" s="240"/>
      <c r="BB73" s="407"/>
      <c r="BC73" s="89" t="s">
        <v>519</v>
      </c>
      <c r="BD73" s="86"/>
      <c r="BE73" s="39"/>
      <c r="BF73" s="39"/>
      <c r="BG73" s="88" t="s">
        <v>510</v>
      </c>
      <c r="BH73" s="86"/>
      <c r="BI73" s="92"/>
      <c r="BJ73" s="92"/>
      <c r="BK73" s="418"/>
      <c r="BL73" s="402"/>
      <c r="BM73" s="402"/>
    </row>
    <row r="74" spans="1:65" ht="114.75" x14ac:dyDescent="0.3">
      <c r="A74" s="386" t="str">
        <f>C74&amp;COUNTIF($C$10:C74,C74)</f>
        <v>Corrupción10</v>
      </c>
      <c r="B74" s="273">
        <v>180</v>
      </c>
      <c r="C74" s="265" t="s">
        <v>85</v>
      </c>
      <c r="D74" s="268" t="s">
        <v>79</v>
      </c>
      <c r="E74" s="268" t="s">
        <v>448</v>
      </c>
      <c r="F74" s="268" t="s">
        <v>414</v>
      </c>
      <c r="G74" s="290" t="s">
        <v>593</v>
      </c>
      <c r="H74" s="279" t="s">
        <v>610</v>
      </c>
      <c r="I74" s="397" t="str">
        <f>"Posibilidad de recibir o solicitar cualquier dádiva o beneficio a nombre propio o de terceros, con el fin de "&amp;J74</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J74" s="278" t="s">
        <v>848</v>
      </c>
      <c r="K74" s="89" t="s">
        <v>492</v>
      </c>
      <c r="L74" s="38" t="s">
        <v>766</v>
      </c>
      <c r="M74" s="282" t="s">
        <v>631</v>
      </c>
      <c r="N74" s="278" t="s">
        <v>113</v>
      </c>
      <c r="O74" s="272" t="str">
        <f>IF(N74="","",IF(OR($N74=Tabla_Probabilidad!$D$20,$N74=Tabla_Probabilidad!$J$20),"Muy Baja",IF(OR($N74=Tabla_Probabilidad!$E$20,$N74=Tabla_Probabilidad!$K$20),"Baja",IF(OR($N74=Tabla_Probabilidad!$F$20,$N74=Tabla_Probabilidad!$L$20),"Media",IF(OR($N74=Tabla_Probabilidad!$G$20,$N74=Tabla_Probabilidad!$M$20),"Alta",IF(OR($N74=Tabla_Probabilidad!$H$20,$N74=Tabla_Probabilidad!$N$20),"Muy Alta"))))))</f>
        <v>Media</v>
      </c>
      <c r="P74" s="388">
        <f>IF(O74="Muy Baja",1,IF(O74="Baja",2,IF(O74="Media",3,IF(O74="Alta",4,IF(O74="Muy Alta",5,"")))))</f>
        <v>3</v>
      </c>
      <c r="Q74" s="269" t="str">
        <f>IFERROR(IF($C74="Corrupción",HYPERLINK("#"&amp;"Impacto_Riesgos!C"&amp;MATCH($B74,Impacto_Riesgos!$B$10:$B$138,0)+9,"Calcula el impacto aquí"),"")," ")</f>
        <v>Calcula el impacto aquí</v>
      </c>
      <c r="R74" s="286">
        <f>IFERROR(VLOOKUP(A74,Impacto_Riesgos!$A$8:$W$138,23,),"NA")</f>
        <v>15</v>
      </c>
      <c r="S74" s="289" t="s">
        <v>109</v>
      </c>
      <c r="T74" s="272" t="str">
        <f>IF($S74='Tabla Impacto'!$F$10,"Moderado",IF($S74='Tabla Impacto'!$G$10,"Mayor",IF($S74='Tabla Impacto'!$H$10,"Catastrófico","")))</f>
        <v>Catastrófico</v>
      </c>
      <c r="U74" s="285">
        <f>IF(T74="Leve",1,IF(T74="Menor",2,IF(T74="Moderado",3,IF(T74="Mayor",4,IF(T74="Catastrófico",5,"")))))</f>
        <v>5</v>
      </c>
      <c r="V74" s="277" t="str">
        <f>IF(OR(AND($O74="Muy Baja",T74="Leve"),AND($O74="Muy Baja",T74="Menor"),AND($O74="Baja",T74="Leve"),AND($O74="Baja",T74="Menor"),AND($O74="Media",T74="Leve")),"Bajo",IF(OR(AND($O74="Muy baja",T74="Moderado"),AND($O74="Baja",T74="Moderado"),AND($O74="Media",T74="Menor"),AND($O74="Alta",T74="Leve")),"Moderado",IF(OR(AND($O74="Muy Baja",T74="Mayor"),AND($O74="Baja",T74="Mayor"),AND($O74="Media",T74="Moderado"),AND($O74="Alta",T74="Menor"),AND($O74="Alta",T74="Moderado"),AND($O74="Muy Alta",T74="Leve"),AND($O74="Muy Alta",T74="Menor")),"Alto",IF(OR(AND($O74="Muy Baja",T74="Catastrófico"),AND($O74="Baja",T74="Catastrófico"),AND($O74="Media",T74="Mayor"),AND($O74="Media",T74="Catastrófico"),AND($O74="Alta",T74="Mayor"),AND($O74="Alta",T74="Catastrófico"),AND($O74="Muy Alta",T74="Moderado"),AND($O74="Muy Alta",T74="Mayor"),AND($O74="Muy Alta",T74="Catastrófico")),"Extremo",""))))</f>
        <v>Extremo</v>
      </c>
      <c r="W74" s="89" t="s">
        <v>513</v>
      </c>
      <c r="X74" s="87" t="s">
        <v>770</v>
      </c>
      <c r="Y74" s="36" t="s">
        <v>541</v>
      </c>
      <c r="Z74" s="36" t="s">
        <v>768</v>
      </c>
      <c r="AA74" s="246" t="s">
        <v>866</v>
      </c>
      <c r="AB74" s="59" t="s">
        <v>319</v>
      </c>
      <c r="AC74" s="59" t="s">
        <v>323</v>
      </c>
      <c r="AD74" s="37" t="s">
        <v>327</v>
      </c>
      <c r="AE74" s="37" t="s">
        <v>332</v>
      </c>
      <c r="AF74" s="37" t="s">
        <v>336</v>
      </c>
      <c r="AG74" s="56" t="s">
        <v>327</v>
      </c>
      <c r="AH74" s="37" t="s">
        <v>345</v>
      </c>
      <c r="AI74" s="90">
        <f t="shared" si="4"/>
        <v>95</v>
      </c>
      <c r="AJ74" s="90" t="str">
        <f t="shared" si="3"/>
        <v>Moderado</v>
      </c>
      <c r="AK74" s="37" t="s">
        <v>350</v>
      </c>
      <c r="AL74" s="90" t="str">
        <f>IFERROR(VLOOKUP(AJ74&amp;AK74,Tabla_Controles!$B$56:$G$65,5,FALSE),"")</f>
        <v>Moderado</v>
      </c>
      <c r="AM74" s="91">
        <f t="shared" si="5"/>
        <v>50</v>
      </c>
      <c r="AN74" s="348">
        <f>IFERROR(AVERAGE(AM74:AM80),"")</f>
        <v>50</v>
      </c>
      <c r="AO74" s="351" t="str">
        <f>IF($AN74=100,"Fuerte",IF($AN74&lt;100,"Moderado",IF($AN74&lt;50,"Débil",IF($AN74=0,"",""))))</f>
        <v>Moderado</v>
      </c>
      <c r="AP74" s="391" t="s">
        <v>475</v>
      </c>
      <c r="AQ74" s="394">
        <f>IFERROR(P74-VLOOKUP(AO74&amp;AP74,Tabla_Controles!$B$77:$E$83,4,0),"")</f>
        <v>2</v>
      </c>
      <c r="AR74" s="390" t="str">
        <f>IF($AQ74="","",IF($AQ74=1,"Muy Baja",IF($AQ74=2,"Baja",IF($AQ74=3,"Media",IF($AQ74=4,"Alta",IF($AQ74=5,"Muy Alta","Muy Baja"))))))</f>
        <v>Baja</v>
      </c>
      <c r="AS74" s="390" t="str">
        <f>T74</f>
        <v>Catastrófico</v>
      </c>
      <c r="AT74" s="362" t="str">
        <f>IF(OR(AND($AR74="Muy Baja",$AS74="Leve"),AND($AR74="Muy Baja",$AS74="Menor"),AND($AR74="Baja",$AS74="Leve"),AND($AR74="Baja",$AS74="Menor"),AND($AR74="Media",$AS74="Leve")),"Bajo",IF(OR(AND($AR74="Muy baja",$AS74="Moderado"),AND($AR74="Baja",$AS74="Moderado"),AND($AR74="Media",$AS74="Menor"),AND($AR74="Alta",$AS74="Leve")),"Moderado",IF(OR(AND($AR74="Muy Baja",$AS74="Mayor"),AND($AR74="Baja",$AS74="Mayor"),AND($AR74="Media",$AS74="Moderado"),AND($AR74="Alta",$AS74="Menor"),AND($AR74="Alta",$AS74="Moderado"),AND($AR74="Muy Alta",$AS74="Leve"),AND($AR74="Muy Alta",$AS74="Menor")),"Alto",IF(OR(AND($AR74="Muy Baja",$AS74="Catastrófico"),AND($AR74="Baja",$AS74="Catastrófico"),AND($AR74="Media",$AS74="Mayor"),AND($AR74="Media",$AS74="Catastrófico"),AND($AR74="Alta",$AS74="Mayor"),AND($AR74="Alta",$AS74="Catastrófico"),AND($AR74="Muy Alta",$AS74="Moderado"),AND($AR74="Muy Alta",$AS74="Mayor"),AND($AR74="Muy Alta",$AS74="Catastrófico")),"Extremo",""))))</f>
        <v>Extremo</v>
      </c>
      <c r="AU74" s="363" t="s">
        <v>650</v>
      </c>
      <c r="AV74" s="88" t="s">
        <v>506</v>
      </c>
      <c r="AW74" s="38" t="s">
        <v>71</v>
      </c>
      <c r="AX74" s="38" t="s">
        <v>71</v>
      </c>
      <c r="AY74" s="38" t="s">
        <v>71</v>
      </c>
      <c r="AZ74" s="38" t="s">
        <v>71</v>
      </c>
      <c r="BA74" s="38" t="s">
        <v>71</v>
      </c>
      <c r="BB74" s="405" t="s">
        <v>819</v>
      </c>
      <c r="BC74" s="89" t="s">
        <v>513</v>
      </c>
      <c r="BD74" s="86"/>
      <c r="BE74" s="39"/>
      <c r="BF74" s="39"/>
      <c r="BG74" s="88" t="s">
        <v>511</v>
      </c>
      <c r="BH74" s="86"/>
      <c r="BI74" s="92"/>
      <c r="BJ74" s="92"/>
      <c r="BK74" s="416"/>
      <c r="BL74" s="400"/>
      <c r="BM74" s="400"/>
    </row>
    <row r="75" spans="1:65" ht="102" x14ac:dyDescent="0.3">
      <c r="A75" s="386"/>
      <c r="B75" s="273">
        <v>180</v>
      </c>
      <c r="C75" s="266"/>
      <c r="D75" s="268"/>
      <c r="E75" s="268"/>
      <c r="F75" s="268"/>
      <c r="G75" s="291"/>
      <c r="H75" s="280"/>
      <c r="I75" s="397"/>
      <c r="J75" s="278"/>
      <c r="K75" s="89" t="s">
        <v>493</v>
      </c>
      <c r="L75" s="38" t="s">
        <v>767</v>
      </c>
      <c r="M75" s="283"/>
      <c r="N75" s="278"/>
      <c r="O75" s="272"/>
      <c r="P75" s="388"/>
      <c r="Q75" s="270"/>
      <c r="R75" s="287"/>
      <c r="S75" s="289"/>
      <c r="T75" s="272"/>
      <c r="U75" s="285"/>
      <c r="V75" s="277"/>
      <c r="W75" s="89" t="s">
        <v>514</v>
      </c>
      <c r="X75" s="87" t="s">
        <v>771</v>
      </c>
      <c r="Y75" s="36" t="s">
        <v>542</v>
      </c>
      <c r="Z75" s="36" t="s">
        <v>769</v>
      </c>
      <c r="AA75" s="246" t="s">
        <v>860</v>
      </c>
      <c r="AB75" s="59" t="s">
        <v>319</v>
      </c>
      <c r="AC75" s="59" t="s">
        <v>323</v>
      </c>
      <c r="AD75" s="37" t="s">
        <v>327</v>
      </c>
      <c r="AE75" s="37" t="s">
        <v>332</v>
      </c>
      <c r="AF75" s="37" t="s">
        <v>336</v>
      </c>
      <c r="AG75" s="56" t="s">
        <v>327</v>
      </c>
      <c r="AH75" s="37" t="s">
        <v>345</v>
      </c>
      <c r="AI75" s="90">
        <f t="shared" si="4"/>
        <v>95</v>
      </c>
      <c r="AJ75" s="90" t="str">
        <f t="shared" si="3"/>
        <v>Moderado</v>
      </c>
      <c r="AK75" s="37" t="s">
        <v>350</v>
      </c>
      <c r="AL75" s="90" t="str">
        <f>IFERROR(VLOOKUP(AJ75&amp;AK75,Tabla_Controles!$B$56:$G$65,5,FALSE),"")</f>
        <v>Moderado</v>
      </c>
      <c r="AM75" s="91">
        <f t="shared" si="5"/>
        <v>50</v>
      </c>
      <c r="AN75" s="349"/>
      <c r="AO75" s="352"/>
      <c r="AP75" s="392"/>
      <c r="AQ75" s="395"/>
      <c r="AR75" s="390"/>
      <c r="AS75" s="390"/>
      <c r="AT75" s="362"/>
      <c r="AU75" s="363"/>
      <c r="AV75" s="88" t="s">
        <v>507</v>
      </c>
      <c r="AW75" s="38" t="s">
        <v>575</v>
      </c>
      <c r="AX75" s="250" t="s">
        <v>812</v>
      </c>
      <c r="AY75" s="92" t="s">
        <v>863</v>
      </c>
      <c r="AZ75" s="260">
        <v>45107</v>
      </c>
      <c r="BA75" s="260">
        <v>45122</v>
      </c>
      <c r="BB75" s="406"/>
      <c r="BC75" s="89" t="s">
        <v>514</v>
      </c>
      <c r="BD75" s="86"/>
      <c r="BE75" s="39"/>
      <c r="BF75" s="39"/>
      <c r="BG75" s="88" t="s">
        <v>512</v>
      </c>
      <c r="BH75" s="86"/>
      <c r="BI75" s="92"/>
      <c r="BJ75" s="92"/>
      <c r="BK75" s="417"/>
      <c r="BL75" s="401"/>
      <c r="BM75" s="401"/>
    </row>
    <row r="76" spans="1:65" ht="33" hidden="1" x14ac:dyDescent="0.3">
      <c r="A76" s="386"/>
      <c r="B76" s="273">
        <v>180</v>
      </c>
      <c r="C76" s="266"/>
      <c r="D76" s="268"/>
      <c r="E76" s="268"/>
      <c r="F76" s="268"/>
      <c r="G76" s="291"/>
      <c r="H76" s="280"/>
      <c r="I76" s="397"/>
      <c r="J76" s="278"/>
      <c r="K76" s="89" t="s">
        <v>494</v>
      </c>
      <c r="L76" s="38"/>
      <c r="M76" s="283"/>
      <c r="N76" s="278"/>
      <c r="O76" s="272"/>
      <c r="P76" s="388"/>
      <c r="Q76" s="270"/>
      <c r="R76" s="287"/>
      <c r="S76" s="289"/>
      <c r="T76" s="272"/>
      <c r="U76" s="285"/>
      <c r="V76" s="277"/>
      <c r="W76" s="89" t="s">
        <v>515</v>
      </c>
      <c r="X76" s="87"/>
      <c r="Y76" s="36"/>
      <c r="Z76" s="36"/>
      <c r="AA76" s="246"/>
      <c r="AB76" s="59"/>
      <c r="AC76" s="59"/>
      <c r="AD76" s="37"/>
      <c r="AE76" s="37"/>
      <c r="AF76" s="37"/>
      <c r="AG76" s="56"/>
      <c r="AH76" s="37"/>
      <c r="AI76" s="90" t="str">
        <f t="shared" si="4"/>
        <v/>
      </c>
      <c r="AJ76" s="90" t="str">
        <f t="shared" si="3"/>
        <v/>
      </c>
      <c r="AK76" s="37"/>
      <c r="AL76" s="90" t="str">
        <f>IFERROR(VLOOKUP(AJ76&amp;AK76,Tabla_Controles!$B$56:$G$65,5,FALSE),"")</f>
        <v/>
      </c>
      <c r="AM76" s="91" t="str">
        <f t="shared" si="5"/>
        <v/>
      </c>
      <c r="AN76" s="349"/>
      <c r="AO76" s="352"/>
      <c r="AP76" s="392"/>
      <c r="AQ76" s="395"/>
      <c r="AR76" s="390"/>
      <c r="AS76" s="390"/>
      <c r="AT76" s="362"/>
      <c r="AU76" s="363"/>
      <c r="AV76" s="88" t="s">
        <v>508</v>
      </c>
      <c r="AW76" s="237"/>
      <c r="AX76" s="237"/>
      <c r="AY76" s="237"/>
      <c r="AZ76" s="240"/>
      <c r="BA76" s="240"/>
      <c r="BB76" s="406"/>
      <c r="BC76" s="89" t="s">
        <v>515</v>
      </c>
      <c r="BD76" s="86"/>
      <c r="BE76" s="39"/>
      <c r="BF76" s="39"/>
      <c r="BG76" s="88" t="s">
        <v>506</v>
      </c>
      <c r="BH76" s="86"/>
      <c r="BI76" s="92"/>
      <c r="BJ76" s="92"/>
      <c r="BK76" s="417"/>
      <c r="BL76" s="401"/>
      <c r="BM76" s="401"/>
    </row>
    <row r="77" spans="1:65" ht="30" hidden="1" customHeight="1" x14ac:dyDescent="0.3">
      <c r="A77" s="386"/>
      <c r="B77" s="273">
        <v>180</v>
      </c>
      <c r="C77" s="266"/>
      <c r="D77" s="268"/>
      <c r="E77" s="268"/>
      <c r="F77" s="268"/>
      <c r="G77" s="291"/>
      <c r="H77" s="280"/>
      <c r="I77" s="397"/>
      <c r="J77" s="278"/>
      <c r="K77" s="89" t="s">
        <v>495</v>
      </c>
      <c r="L77" s="38"/>
      <c r="M77" s="283"/>
      <c r="N77" s="278"/>
      <c r="O77" s="272"/>
      <c r="P77" s="388"/>
      <c r="Q77" s="270"/>
      <c r="R77" s="287"/>
      <c r="S77" s="289"/>
      <c r="T77" s="272"/>
      <c r="U77" s="285"/>
      <c r="V77" s="277"/>
      <c r="W77" s="89" t="s">
        <v>516</v>
      </c>
      <c r="X77" s="87"/>
      <c r="Y77" s="36"/>
      <c r="Z77" s="36"/>
      <c r="AA77" s="246"/>
      <c r="AB77" s="59"/>
      <c r="AC77" s="59"/>
      <c r="AD77" s="37"/>
      <c r="AE77" s="37"/>
      <c r="AF77" s="37"/>
      <c r="AG77" s="56"/>
      <c r="AH77" s="37"/>
      <c r="AI77" s="90" t="str">
        <f t="shared" si="4"/>
        <v/>
      </c>
      <c r="AJ77" s="90" t="str">
        <f t="shared" si="3"/>
        <v/>
      </c>
      <c r="AK77" s="37"/>
      <c r="AL77" s="90" t="str">
        <f>IFERROR(VLOOKUP(AJ77&amp;AK77,Tabla_Controles!$B$56:$G$65,5,FALSE),"")</f>
        <v/>
      </c>
      <c r="AM77" s="91" t="str">
        <f t="shared" si="5"/>
        <v/>
      </c>
      <c r="AN77" s="349"/>
      <c r="AO77" s="352"/>
      <c r="AP77" s="392"/>
      <c r="AQ77" s="395"/>
      <c r="AR77" s="390"/>
      <c r="AS77" s="390"/>
      <c r="AT77" s="362"/>
      <c r="AU77" s="363"/>
      <c r="AV77" s="88" t="s">
        <v>509</v>
      </c>
      <c r="AW77" s="237"/>
      <c r="AX77" s="237"/>
      <c r="AY77" s="237"/>
      <c r="AZ77" s="240"/>
      <c r="BA77" s="240"/>
      <c r="BB77" s="406"/>
      <c r="BC77" s="89" t="s">
        <v>516</v>
      </c>
      <c r="BD77" s="86"/>
      <c r="BE77" s="39"/>
      <c r="BF77" s="39"/>
      <c r="BG77" s="88" t="s">
        <v>507</v>
      </c>
      <c r="BH77" s="86"/>
      <c r="BI77" s="92"/>
      <c r="BJ77" s="92"/>
      <c r="BK77" s="417"/>
      <c r="BL77" s="401"/>
      <c r="BM77" s="401"/>
    </row>
    <row r="78" spans="1:65" ht="30" hidden="1" customHeight="1" x14ac:dyDescent="0.3">
      <c r="A78" s="386"/>
      <c r="B78" s="273">
        <v>180</v>
      </c>
      <c r="C78" s="266"/>
      <c r="D78" s="268"/>
      <c r="E78" s="268"/>
      <c r="F78" s="268"/>
      <c r="G78" s="291"/>
      <c r="H78" s="280"/>
      <c r="I78" s="397"/>
      <c r="J78" s="278"/>
      <c r="K78" s="89" t="s">
        <v>496</v>
      </c>
      <c r="L78" s="38"/>
      <c r="M78" s="283"/>
      <c r="N78" s="278"/>
      <c r="O78" s="272"/>
      <c r="P78" s="388"/>
      <c r="Q78" s="270"/>
      <c r="R78" s="287"/>
      <c r="S78" s="289"/>
      <c r="T78" s="272"/>
      <c r="U78" s="285"/>
      <c r="V78" s="277"/>
      <c r="W78" s="89" t="s">
        <v>517</v>
      </c>
      <c r="X78" s="87"/>
      <c r="Y78" s="36"/>
      <c r="Z78" s="36"/>
      <c r="AA78" s="246"/>
      <c r="AB78" s="59"/>
      <c r="AC78" s="59"/>
      <c r="AD78" s="37"/>
      <c r="AE78" s="37"/>
      <c r="AF78" s="37"/>
      <c r="AG78" s="56"/>
      <c r="AH78" s="37"/>
      <c r="AI78" s="90" t="str">
        <f t="shared" si="4"/>
        <v/>
      </c>
      <c r="AJ78" s="90" t="str">
        <f t="shared" si="3"/>
        <v/>
      </c>
      <c r="AK78" s="37"/>
      <c r="AL78" s="90" t="str">
        <f>IFERROR(VLOOKUP(AJ78&amp;AK78,Tabla_Controles!$B$56:$G$65,5,FALSE),"")</f>
        <v/>
      </c>
      <c r="AM78" s="91" t="str">
        <f t="shared" si="5"/>
        <v/>
      </c>
      <c r="AN78" s="349"/>
      <c r="AO78" s="352"/>
      <c r="AP78" s="392"/>
      <c r="AQ78" s="395"/>
      <c r="AR78" s="390"/>
      <c r="AS78" s="390"/>
      <c r="AT78" s="362"/>
      <c r="AU78" s="363"/>
      <c r="AV78" s="88" t="s">
        <v>510</v>
      </c>
      <c r="AW78" s="237"/>
      <c r="AX78" s="237"/>
      <c r="AY78" s="237"/>
      <c r="AZ78" s="240"/>
      <c r="BA78" s="240"/>
      <c r="BB78" s="406"/>
      <c r="BC78" s="89" t="s">
        <v>517</v>
      </c>
      <c r="BD78" s="86"/>
      <c r="BE78" s="39"/>
      <c r="BF78" s="39"/>
      <c r="BG78" s="88" t="s">
        <v>508</v>
      </c>
      <c r="BH78" s="86"/>
      <c r="BI78" s="92"/>
      <c r="BJ78" s="92"/>
      <c r="BK78" s="417"/>
      <c r="BL78" s="401"/>
      <c r="BM78" s="401"/>
    </row>
    <row r="79" spans="1:65" ht="30" hidden="1" customHeight="1" x14ac:dyDescent="0.3">
      <c r="A79" s="386"/>
      <c r="B79" s="273">
        <v>180</v>
      </c>
      <c r="C79" s="266"/>
      <c r="D79" s="268"/>
      <c r="E79" s="268"/>
      <c r="F79" s="268"/>
      <c r="G79" s="291"/>
      <c r="H79" s="280"/>
      <c r="I79" s="397"/>
      <c r="J79" s="278"/>
      <c r="K79" s="89" t="s">
        <v>497</v>
      </c>
      <c r="L79" s="38"/>
      <c r="M79" s="283"/>
      <c r="N79" s="278"/>
      <c r="O79" s="272"/>
      <c r="P79" s="388"/>
      <c r="Q79" s="270"/>
      <c r="R79" s="287"/>
      <c r="S79" s="289"/>
      <c r="T79" s="272"/>
      <c r="U79" s="285"/>
      <c r="V79" s="277"/>
      <c r="W79" s="89" t="s">
        <v>518</v>
      </c>
      <c r="X79" s="87"/>
      <c r="Y79" s="36"/>
      <c r="Z79" s="36"/>
      <c r="AA79" s="246"/>
      <c r="AB79" s="59"/>
      <c r="AC79" s="59"/>
      <c r="AD79" s="37"/>
      <c r="AE79" s="37"/>
      <c r="AF79" s="37"/>
      <c r="AG79" s="56"/>
      <c r="AH79" s="37"/>
      <c r="AI79" s="90" t="str">
        <f t="shared" si="4"/>
        <v/>
      </c>
      <c r="AJ79" s="90" t="str">
        <f t="shared" si="3"/>
        <v/>
      </c>
      <c r="AK79" s="37"/>
      <c r="AL79" s="90" t="str">
        <f>IFERROR(VLOOKUP(AJ79&amp;AK79,Tabla_Controles!$B$56:$G$65,5,FALSE),"")</f>
        <v/>
      </c>
      <c r="AM79" s="91" t="str">
        <f t="shared" si="5"/>
        <v/>
      </c>
      <c r="AN79" s="349"/>
      <c r="AO79" s="352"/>
      <c r="AP79" s="392"/>
      <c r="AQ79" s="395"/>
      <c r="AR79" s="390"/>
      <c r="AS79" s="390"/>
      <c r="AT79" s="362"/>
      <c r="AU79" s="363"/>
      <c r="AV79" s="88" t="s">
        <v>511</v>
      </c>
      <c r="AW79" s="237"/>
      <c r="AX79" s="237"/>
      <c r="AY79" s="237"/>
      <c r="AZ79" s="240"/>
      <c r="BA79" s="240"/>
      <c r="BB79" s="406"/>
      <c r="BC79" s="89" t="s">
        <v>518</v>
      </c>
      <c r="BD79" s="86"/>
      <c r="BE79" s="39"/>
      <c r="BF79" s="39"/>
      <c r="BG79" s="88" t="s">
        <v>509</v>
      </c>
      <c r="BH79" s="86"/>
      <c r="BI79" s="92"/>
      <c r="BJ79" s="92"/>
      <c r="BK79" s="417"/>
      <c r="BL79" s="401"/>
      <c r="BM79" s="401"/>
    </row>
    <row r="80" spans="1:65" ht="30" hidden="1" customHeight="1" x14ac:dyDescent="0.3">
      <c r="A80" s="386"/>
      <c r="B80" s="273">
        <v>180</v>
      </c>
      <c r="C80" s="267"/>
      <c r="D80" s="268"/>
      <c r="E80" s="268"/>
      <c r="F80" s="268"/>
      <c r="G80" s="292"/>
      <c r="H80" s="281"/>
      <c r="I80" s="397"/>
      <c r="J80" s="278"/>
      <c r="K80" s="89" t="s">
        <v>498</v>
      </c>
      <c r="L80" s="38"/>
      <c r="M80" s="284"/>
      <c r="N80" s="278"/>
      <c r="O80" s="272"/>
      <c r="P80" s="388"/>
      <c r="Q80" s="271"/>
      <c r="R80" s="288"/>
      <c r="S80" s="289"/>
      <c r="T80" s="272"/>
      <c r="U80" s="285"/>
      <c r="V80" s="277"/>
      <c r="W80" s="89" t="s">
        <v>519</v>
      </c>
      <c r="X80" s="87"/>
      <c r="Y80" s="36"/>
      <c r="Z80" s="36"/>
      <c r="AA80" s="246"/>
      <c r="AB80" s="59"/>
      <c r="AC80" s="59"/>
      <c r="AD80" s="37"/>
      <c r="AE80" s="37"/>
      <c r="AF80" s="37"/>
      <c r="AG80" s="56"/>
      <c r="AH80" s="37"/>
      <c r="AI80" s="90" t="str">
        <f t="shared" si="4"/>
        <v/>
      </c>
      <c r="AJ80" s="90" t="str">
        <f t="shared" si="3"/>
        <v/>
      </c>
      <c r="AK80" s="37"/>
      <c r="AL80" s="90" t="str">
        <f>IFERROR(VLOOKUP(AJ80&amp;AK80,Tabla_Controles!$B$56:$G$65,5,FALSE),"")</f>
        <v/>
      </c>
      <c r="AM80" s="91" t="str">
        <f t="shared" si="5"/>
        <v/>
      </c>
      <c r="AN80" s="350"/>
      <c r="AO80" s="353"/>
      <c r="AP80" s="393"/>
      <c r="AQ80" s="396"/>
      <c r="AR80" s="390"/>
      <c r="AS80" s="390"/>
      <c r="AT80" s="362"/>
      <c r="AU80" s="363"/>
      <c r="AV80" s="88" t="s">
        <v>512</v>
      </c>
      <c r="AW80" s="237"/>
      <c r="AX80" s="237"/>
      <c r="AY80" s="237"/>
      <c r="AZ80" s="240"/>
      <c r="BA80" s="240"/>
      <c r="BB80" s="407"/>
      <c r="BC80" s="89" t="s">
        <v>519</v>
      </c>
      <c r="BD80" s="86"/>
      <c r="BE80" s="39"/>
      <c r="BF80" s="39"/>
      <c r="BG80" s="88" t="s">
        <v>510</v>
      </c>
      <c r="BH80" s="86"/>
      <c r="BI80" s="92"/>
      <c r="BJ80" s="92"/>
      <c r="BK80" s="418"/>
      <c r="BL80" s="402"/>
      <c r="BM80" s="402"/>
    </row>
    <row r="81" spans="1:65" ht="76.5" x14ac:dyDescent="0.3">
      <c r="A81" s="386" t="str">
        <f>C81&amp;COUNTIF($C$10:C81,C81)</f>
        <v>Corrupción11</v>
      </c>
      <c r="B81" s="273">
        <v>181</v>
      </c>
      <c r="C81" s="265" t="s">
        <v>85</v>
      </c>
      <c r="D81" s="268" t="s">
        <v>79</v>
      </c>
      <c r="E81" s="268" t="s">
        <v>448</v>
      </c>
      <c r="F81" s="268" t="s">
        <v>415</v>
      </c>
      <c r="G81" s="290" t="s">
        <v>594</v>
      </c>
      <c r="H81" s="279" t="s">
        <v>611</v>
      </c>
      <c r="I81" s="397" t="str">
        <f>"Posibilidad de recibir o solicitar cualquier dádiva o beneficio a nombre propio o de terceros, con el fin de "&amp;J81</f>
        <v>Posibilidad de recibir o solicitar cualquier dádiva o beneficio a nombre propio o de terceros, con el fin de favorecer el registro e inscripción de bancas de inversión sin el cumplimiento de los requisitos exigibles.</v>
      </c>
      <c r="J81" s="278" t="s">
        <v>618</v>
      </c>
      <c r="K81" s="89" t="s">
        <v>492</v>
      </c>
      <c r="L81" s="38" t="s">
        <v>745</v>
      </c>
      <c r="M81" s="282" t="s">
        <v>632</v>
      </c>
      <c r="N81" s="278" t="s">
        <v>113</v>
      </c>
      <c r="O81" s="272" t="str">
        <f>IF(N81="","",IF(OR($N81=Tabla_Probabilidad!$D$20,$N81=Tabla_Probabilidad!$J$20),"Muy Baja",IF(OR($N81=Tabla_Probabilidad!$E$20,$N81=Tabla_Probabilidad!$K$20),"Baja",IF(OR($N81=Tabla_Probabilidad!$F$20,$N81=Tabla_Probabilidad!$L$20),"Media",IF(OR($N81=Tabla_Probabilidad!$G$20,$N81=Tabla_Probabilidad!$M$20),"Alta",IF(OR($N81=Tabla_Probabilidad!$H$20,$N81=Tabla_Probabilidad!$N$20),"Muy Alta"))))))</f>
        <v>Media</v>
      </c>
      <c r="P81" s="388">
        <f>IF(O81="Muy Baja",1,IF(O81="Baja",2,IF(O81="Media",3,IF(O81="Alta",4,IF(O81="Muy Alta",5,"")))))</f>
        <v>3</v>
      </c>
      <c r="Q81" s="269" t="str">
        <f>IFERROR(IF($C81="Corrupción",HYPERLINK("#"&amp;"Impacto_Riesgos!C"&amp;MATCH($B81,Impacto_Riesgos!$B$10:$B$138,0)+9,"Calcula el impacto aquí"),"")," ")</f>
        <v>Calcula el impacto aquí</v>
      </c>
      <c r="R81" s="286">
        <f>IFERROR(VLOOKUP(A81,Impacto_Riesgos!$A$8:$W$138,23,),"NA")</f>
        <v>15</v>
      </c>
      <c r="S81" s="289" t="s">
        <v>109</v>
      </c>
      <c r="T81" s="272" t="str">
        <f>IF($S81='Tabla Impacto'!$F$10,"Moderado",IF($S81='Tabla Impacto'!$G$10,"Mayor",IF($S81='Tabla Impacto'!$H$10,"Catastrófico","")))</f>
        <v>Catastrófico</v>
      </c>
      <c r="U81" s="285">
        <f>IF(T81="Leve",1,IF(T81="Menor",2,IF(T81="Moderado",3,IF(T81="Mayor",4,IF(T81="Catastrófico",5,"")))))</f>
        <v>5</v>
      </c>
      <c r="V81" s="277" t="str">
        <f>IF(OR(AND($O81="Muy Baja",T81="Leve"),AND($O81="Muy Baja",T81="Menor"),AND($O81="Baja",T81="Leve"),AND($O81="Baja",T81="Menor"),AND($O81="Media",T81="Leve")),"Bajo",IF(OR(AND($O81="Muy baja",T81="Moderado"),AND($O81="Baja",T81="Moderado"),AND($O81="Media",T81="Menor"),AND($O81="Alta",T81="Leve")),"Moderado",IF(OR(AND($O81="Muy Baja",T81="Mayor"),AND($O81="Baja",T81="Mayor"),AND($O81="Media",T81="Moderado"),AND($O81="Alta",T81="Menor"),AND($O81="Alta",T81="Moderado"),AND($O81="Muy Alta",T81="Leve"),AND($O81="Muy Alta",T81="Menor")),"Alto",IF(OR(AND($O81="Muy Baja",T81="Catastrófico"),AND($O81="Baja",T81="Catastrófico"),AND($O81="Media",T81="Mayor"),AND($O81="Media",T81="Catastrófico"),AND($O81="Alta",T81="Mayor"),AND($O81="Alta",T81="Catastrófico"),AND($O81="Muy Alta",T81="Moderado"),AND($O81="Muy Alta",T81="Mayor"),AND($O81="Muy Alta",T81="Catastrófico")),"Extremo",""))))</f>
        <v>Extremo</v>
      </c>
      <c r="W81" s="89" t="s">
        <v>513</v>
      </c>
      <c r="X81" s="87" t="s">
        <v>774</v>
      </c>
      <c r="Y81" s="36" t="s">
        <v>543</v>
      </c>
      <c r="Z81" s="36" t="s">
        <v>773</v>
      </c>
      <c r="AA81" s="246" t="s">
        <v>864</v>
      </c>
      <c r="AB81" s="59" t="s">
        <v>319</v>
      </c>
      <c r="AC81" s="59" t="s">
        <v>323</v>
      </c>
      <c r="AD81" s="37" t="s">
        <v>327</v>
      </c>
      <c r="AE81" s="37" t="s">
        <v>331</v>
      </c>
      <c r="AF81" s="37" t="s">
        <v>336</v>
      </c>
      <c r="AG81" s="56" t="s">
        <v>327</v>
      </c>
      <c r="AH81" s="37" t="s">
        <v>345</v>
      </c>
      <c r="AI81" s="90">
        <f t="shared" si="4"/>
        <v>100</v>
      </c>
      <c r="AJ81" s="90" t="str">
        <f t="shared" si="3"/>
        <v>Fuerte</v>
      </c>
      <c r="AK81" s="37" t="s">
        <v>350</v>
      </c>
      <c r="AL81" s="90" t="str">
        <f>IFERROR(VLOOKUP(AJ81&amp;AK81,Tabla_Controles!$B$56:$G$65,5,FALSE),"")</f>
        <v>Fuerte</v>
      </c>
      <c r="AM81" s="91">
        <f t="shared" si="5"/>
        <v>100</v>
      </c>
      <c r="AN81" s="348">
        <f>IFERROR(AVERAGE(AM81:AM87),"")</f>
        <v>75</v>
      </c>
      <c r="AO81" s="351" t="str">
        <f>IF($AN81=100,"Fuerte",IF($AN81&lt;100,"Moderado",IF($AN81&lt;50,"Débil",IF($AN81=0,"",""))))</f>
        <v>Moderado</v>
      </c>
      <c r="AP81" s="391" t="s">
        <v>475</v>
      </c>
      <c r="AQ81" s="394">
        <f>IFERROR(P81-VLOOKUP(AO81&amp;AP81,Tabla_Controles!$B$77:$E$83,4,0),"")</f>
        <v>2</v>
      </c>
      <c r="AR81" s="390" t="str">
        <f>IF($AQ81="","",IF($AQ81=1,"Muy Baja",IF($AQ81=2,"Baja",IF($AQ81=3,"Media",IF($AQ81=4,"Alta",IF($AQ81=5,"Muy Alta","Muy Baja"))))))</f>
        <v>Baja</v>
      </c>
      <c r="AS81" s="390" t="str">
        <f>T81</f>
        <v>Catastrófico</v>
      </c>
      <c r="AT81" s="362" t="str">
        <f>IF(OR(AND($AR81="Muy Baja",$AS81="Leve"),AND($AR81="Muy Baja",$AS81="Menor"),AND($AR81="Baja",$AS81="Leve"),AND($AR81="Baja",$AS81="Menor"),AND($AR81="Media",$AS81="Leve")),"Bajo",IF(OR(AND($AR81="Muy baja",$AS81="Moderado"),AND($AR81="Baja",$AS81="Moderado"),AND($AR81="Media",$AS81="Menor"),AND($AR81="Alta",$AS81="Leve")),"Moderado",IF(OR(AND($AR81="Muy Baja",$AS81="Mayor"),AND($AR81="Baja",$AS81="Mayor"),AND($AR81="Media",$AS81="Moderado"),AND($AR81="Alta",$AS81="Menor"),AND($AR81="Alta",$AS81="Moderado"),AND($AR81="Muy Alta",$AS81="Leve"),AND($AR81="Muy Alta",$AS81="Menor")),"Alto",IF(OR(AND($AR81="Muy Baja",$AS81="Catastrófico"),AND($AR81="Baja",$AS81="Catastrófico"),AND($AR81="Media",$AS81="Mayor"),AND($AR81="Media",$AS81="Catastrófico"),AND($AR81="Alta",$AS81="Mayor"),AND($AR81="Alta",$AS81="Catastrófico"),AND($AR81="Muy Alta",$AS81="Moderado"),AND($AR81="Muy Alta",$AS81="Mayor"),AND($AR81="Muy Alta",$AS81="Catastrófico")),"Extremo",""))))</f>
        <v>Extremo</v>
      </c>
      <c r="AU81" s="363" t="s">
        <v>650</v>
      </c>
      <c r="AV81" s="88" t="s">
        <v>506</v>
      </c>
      <c r="AW81" s="38" t="s">
        <v>71</v>
      </c>
      <c r="AX81" s="38" t="s">
        <v>71</v>
      </c>
      <c r="AY81" s="38" t="s">
        <v>71</v>
      </c>
      <c r="AZ81" s="38" t="s">
        <v>71</v>
      </c>
      <c r="BA81" s="38" t="s">
        <v>71</v>
      </c>
      <c r="BB81" s="405" t="s">
        <v>819</v>
      </c>
      <c r="BC81" s="89" t="s">
        <v>513</v>
      </c>
      <c r="BD81" s="86"/>
      <c r="BE81" s="39"/>
      <c r="BF81" s="39"/>
      <c r="BG81" s="88" t="s">
        <v>511</v>
      </c>
      <c r="BH81" s="86"/>
      <c r="BI81" s="92"/>
      <c r="BJ81" s="92"/>
      <c r="BK81" s="416"/>
      <c r="BL81" s="400"/>
      <c r="BM81" s="400"/>
    </row>
    <row r="82" spans="1:65" ht="89.25" x14ac:dyDescent="0.3">
      <c r="A82" s="386"/>
      <c r="B82" s="273">
        <v>181</v>
      </c>
      <c r="C82" s="266"/>
      <c r="D82" s="268"/>
      <c r="E82" s="268"/>
      <c r="F82" s="268"/>
      <c r="G82" s="291"/>
      <c r="H82" s="280"/>
      <c r="I82" s="397"/>
      <c r="J82" s="278"/>
      <c r="K82" s="89" t="s">
        <v>493</v>
      </c>
      <c r="L82" s="38" t="s">
        <v>772</v>
      </c>
      <c r="M82" s="283"/>
      <c r="N82" s="278"/>
      <c r="O82" s="272"/>
      <c r="P82" s="388"/>
      <c r="Q82" s="270"/>
      <c r="R82" s="287"/>
      <c r="S82" s="289"/>
      <c r="T82" s="272"/>
      <c r="U82" s="285"/>
      <c r="V82" s="277"/>
      <c r="W82" s="89" t="s">
        <v>514</v>
      </c>
      <c r="X82" s="87" t="s">
        <v>775</v>
      </c>
      <c r="Y82" s="36" t="s">
        <v>544</v>
      </c>
      <c r="Z82" s="36" t="s">
        <v>773</v>
      </c>
      <c r="AA82" s="246" t="s">
        <v>864</v>
      </c>
      <c r="AB82" s="59" t="s">
        <v>319</v>
      </c>
      <c r="AC82" s="59" t="s">
        <v>323</v>
      </c>
      <c r="AD82" s="37" t="s">
        <v>327</v>
      </c>
      <c r="AE82" s="37" t="s">
        <v>332</v>
      </c>
      <c r="AF82" s="37" t="s">
        <v>336</v>
      </c>
      <c r="AG82" s="56" t="s">
        <v>327</v>
      </c>
      <c r="AH82" s="37" t="s">
        <v>345</v>
      </c>
      <c r="AI82" s="90">
        <f t="shared" si="4"/>
        <v>95</v>
      </c>
      <c r="AJ82" s="90" t="str">
        <f t="shared" si="3"/>
        <v>Moderado</v>
      </c>
      <c r="AK82" s="37" t="s">
        <v>350</v>
      </c>
      <c r="AL82" s="90" t="str">
        <f>IFERROR(VLOOKUP(AJ82&amp;AK82,Tabla_Controles!$B$56:$G$65,5,FALSE),"")</f>
        <v>Moderado</v>
      </c>
      <c r="AM82" s="91">
        <f t="shared" si="5"/>
        <v>50</v>
      </c>
      <c r="AN82" s="349"/>
      <c r="AO82" s="352"/>
      <c r="AP82" s="392"/>
      <c r="AQ82" s="395"/>
      <c r="AR82" s="390"/>
      <c r="AS82" s="390"/>
      <c r="AT82" s="362"/>
      <c r="AU82" s="363"/>
      <c r="AV82" s="88" t="s">
        <v>507</v>
      </c>
      <c r="AW82" s="38" t="s">
        <v>575</v>
      </c>
      <c r="AX82" s="250" t="s">
        <v>812</v>
      </c>
      <c r="AY82" s="92" t="s">
        <v>863</v>
      </c>
      <c r="AZ82" s="260">
        <v>45107</v>
      </c>
      <c r="BA82" s="260">
        <v>45122</v>
      </c>
      <c r="BB82" s="406"/>
      <c r="BC82" s="89" t="s">
        <v>514</v>
      </c>
      <c r="BD82" s="86"/>
      <c r="BE82" s="39"/>
      <c r="BF82" s="39"/>
      <c r="BG82" s="88" t="s">
        <v>512</v>
      </c>
      <c r="BH82" s="86"/>
      <c r="BI82" s="92"/>
      <c r="BJ82" s="92"/>
      <c r="BK82" s="417"/>
      <c r="BL82" s="401"/>
      <c r="BM82" s="401"/>
    </row>
    <row r="83" spans="1:65" ht="30" hidden="1" customHeight="1" x14ac:dyDescent="0.3">
      <c r="A83" s="386"/>
      <c r="B83" s="273">
        <v>181</v>
      </c>
      <c r="C83" s="266"/>
      <c r="D83" s="268"/>
      <c r="E83" s="268"/>
      <c r="F83" s="268"/>
      <c r="G83" s="291"/>
      <c r="H83" s="280"/>
      <c r="I83" s="397"/>
      <c r="J83" s="278"/>
      <c r="K83" s="89" t="s">
        <v>494</v>
      </c>
      <c r="L83" s="38"/>
      <c r="M83" s="283"/>
      <c r="N83" s="278"/>
      <c r="O83" s="272"/>
      <c r="P83" s="388"/>
      <c r="Q83" s="270"/>
      <c r="R83" s="287"/>
      <c r="S83" s="289"/>
      <c r="T83" s="272"/>
      <c r="U83" s="285"/>
      <c r="V83" s="277"/>
      <c r="W83" s="89" t="s">
        <v>515</v>
      </c>
      <c r="X83" s="87"/>
      <c r="Y83" s="36"/>
      <c r="Z83" s="36"/>
      <c r="AA83" s="246"/>
      <c r="AB83" s="59"/>
      <c r="AC83" s="59"/>
      <c r="AD83" s="37"/>
      <c r="AE83" s="37"/>
      <c r="AF83" s="37"/>
      <c r="AG83" s="56"/>
      <c r="AH83" s="37"/>
      <c r="AI83" s="90" t="str">
        <f t="shared" si="4"/>
        <v/>
      </c>
      <c r="AJ83" s="90" t="str">
        <f t="shared" si="3"/>
        <v/>
      </c>
      <c r="AK83" s="37"/>
      <c r="AL83" s="90" t="str">
        <f>IFERROR(VLOOKUP(AJ83&amp;AK83,Tabla_Controles!$B$56:$G$65,5,FALSE),"")</f>
        <v/>
      </c>
      <c r="AM83" s="91" t="str">
        <f t="shared" si="5"/>
        <v/>
      </c>
      <c r="AN83" s="349"/>
      <c r="AO83" s="352"/>
      <c r="AP83" s="392"/>
      <c r="AQ83" s="395"/>
      <c r="AR83" s="390"/>
      <c r="AS83" s="390"/>
      <c r="AT83" s="362"/>
      <c r="AU83" s="363"/>
      <c r="AV83" s="88" t="s">
        <v>508</v>
      </c>
      <c r="AW83" s="237"/>
      <c r="AX83" s="237"/>
      <c r="AY83" s="237"/>
      <c r="AZ83" s="240"/>
      <c r="BA83" s="240"/>
      <c r="BB83" s="406"/>
      <c r="BC83" s="89" t="s">
        <v>515</v>
      </c>
      <c r="BD83" s="86"/>
      <c r="BE83" s="39"/>
      <c r="BF83" s="39"/>
      <c r="BG83" s="88" t="s">
        <v>506</v>
      </c>
      <c r="BH83" s="86"/>
      <c r="BI83" s="92"/>
      <c r="BJ83" s="92"/>
      <c r="BK83" s="417"/>
      <c r="BL83" s="401"/>
      <c r="BM83" s="401"/>
    </row>
    <row r="84" spans="1:65" ht="30" hidden="1" customHeight="1" x14ac:dyDescent="0.3">
      <c r="A84" s="386"/>
      <c r="B84" s="273">
        <v>181</v>
      </c>
      <c r="C84" s="266"/>
      <c r="D84" s="268"/>
      <c r="E84" s="268"/>
      <c r="F84" s="268"/>
      <c r="G84" s="291"/>
      <c r="H84" s="280"/>
      <c r="I84" s="397"/>
      <c r="J84" s="278"/>
      <c r="K84" s="89" t="s">
        <v>495</v>
      </c>
      <c r="L84" s="38"/>
      <c r="M84" s="283"/>
      <c r="N84" s="278"/>
      <c r="O84" s="272"/>
      <c r="P84" s="388"/>
      <c r="Q84" s="270"/>
      <c r="R84" s="287"/>
      <c r="S84" s="289"/>
      <c r="T84" s="272"/>
      <c r="U84" s="285"/>
      <c r="V84" s="277"/>
      <c r="W84" s="89" t="s">
        <v>516</v>
      </c>
      <c r="X84" s="87"/>
      <c r="Y84" s="36"/>
      <c r="Z84" s="36"/>
      <c r="AA84" s="246"/>
      <c r="AB84" s="59"/>
      <c r="AC84" s="59"/>
      <c r="AD84" s="37"/>
      <c r="AE84" s="37"/>
      <c r="AF84" s="37"/>
      <c r="AG84" s="56"/>
      <c r="AH84" s="37"/>
      <c r="AI84" s="90" t="str">
        <f t="shared" si="4"/>
        <v/>
      </c>
      <c r="AJ84" s="90" t="str">
        <f t="shared" si="3"/>
        <v/>
      </c>
      <c r="AK84" s="37"/>
      <c r="AL84" s="90" t="str">
        <f>IFERROR(VLOOKUP(AJ84&amp;AK84,Tabla_Controles!$B$56:$G$65,5,FALSE),"")</f>
        <v/>
      </c>
      <c r="AM84" s="91" t="str">
        <f t="shared" si="5"/>
        <v/>
      </c>
      <c r="AN84" s="349"/>
      <c r="AO84" s="352"/>
      <c r="AP84" s="392"/>
      <c r="AQ84" s="395"/>
      <c r="AR84" s="390"/>
      <c r="AS84" s="390"/>
      <c r="AT84" s="362"/>
      <c r="AU84" s="363"/>
      <c r="AV84" s="88" t="s">
        <v>509</v>
      </c>
      <c r="AW84" s="237"/>
      <c r="AX84" s="237"/>
      <c r="AY84" s="237"/>
      <c r="AZ84" s="240"/>
      <c r="BA84" s="240"/>
      <c r="BB84" s="406"/>
      <c r="BC84" s="89" t="s">
        <v>516</v>
      </c>
      <c r="BD84" s="86"/>
      <c r="BE84" s="39"/>
      <c r="BF84" s="39"/>
      <c r="BG84" s="88" t="s">
        <v>507</v>
      </c>
      <c r="BH84" s="86"/>
      <c r="BI84" s="92"/>
      <c r="BJ84" s="92"/>
      <c r="BK84" s="417"/>
      <c r="BL84" s="401"/>
      <c r="BM84" s="401"/>
    </row>
    <row r="85" spans="1:65" ht="30" hidden="1" customHeight="1" x14ac:dyDescent="0.3">
      <c r="A85" s="386"/>
      <c r="B85" s="273">
        <v>181</v>
      </c>
      <c r="C85" s="266"/>
      <c r="D85" s="268"/>
      <c r="E85" s="268"/>
      <c r="F85" s="268"/>
      <c r="G85" s="291"/>
      <c r="H85" s="280"/>
      <c r="I85" s="397"/>
      <c r="J85" s="278"/>
      <c r="K85" s="89" t="s">
        <v>496</v>
      </c>
      <c r="L85" s="38"/>
      <c r="M85" s="283"/>
      <c r="N85" s="278"/>
      <c r="O85" s="272"/>
      <c r="P85" s="388"/>
      <c r="Q85" s="270"/>
      <c r="R85" s="287"/>
      <c r="S85" s="289"/>
      <c r="T85" s="272"/>
      <c r="U85" s="285"/>
      <c r="V85" s="277"/>
      <c r="W85" s="89" t="s">
        <v>517</v>
      </c>
      <c r="X85" s="87"/>
      <c r="Y85" s="36"/>
      <c r="Z85" s="36"/>
      <c r="AA85" s="246"/>
      <c r="AB85" s="59"/>
      <c r="AC85" s="59"/>
      <c r="AD85" s="37"/>
      <c r="AE85" s="37"/>
      <c r="AF85" s="37"/>
      <c r="AG85" s="56"/>
      <c r="AH85" s="37"/>
      <c r="AI85" s="90" t="str">
        <f t="shared" si="4"/>
        <v/>
      </c>
      <c r="AJ85" s="90" t="str">
        <f t="shared" si="3"/>
        <v/>
      </c>
      <c r="AK85" s="37"/>
      <c r="AL85" s="90" t="str">
        <f>IFERROR(VLOOKUP(AJ85&amp;AK85,Tabla_Controles!$B$56:$G$65,5,FALSE),"")</f>
        <v/>
      </c>
      <c r="AM85" s="91" t="str">
        <f t="shared" si="5"/>
        <v/>
      </c>
      <c r="AN85" s="349"/>
      <c r="AO85" s="352"/>
      <c r="AP85" s="392"/>
      <c r="AQ85" s="395"/>
      <c r="AR85" s="390"/>
      <c r="AS85" s="390"/>
      <c r="AT85" s="362"/>
      <c r="AU85" s="363"/>
      <c r="AV85" s="88" t="s">
        <v>510</v>
      </c>
      <c r="AW85" s="237"/>
      <c r="AX85" s="237"/>
      <c r="AY85" s="237"/>
      <c r="AZ85" s="240"/>
      <c r="BA85" s="240"/>
      <c r="BB85" s="406"/>
      <c r="BC85" s="89" t="s">
        <v>517</v>
      </c>
      <c r="BD85" s="86"/>
      <c r="BE85" s="39"/>
      <c r="BF85" s="39"/>
      <c r="BG85" s="88" t="s">
        <v>508</v>
      </c>
      <c r="BH85" s="86"/>
      <c r="BI85" s="92"/>
      <c r="BJ85" s="92"/>
      <c r="BK85" s="417"/>
      <c r="BL85" s="401"/>
      <c r="BM85" s="401"/>
    </row>
    <row r="86" spans="1:65" ht="30" hidden="1" customHeight="1" x14ac:dyDescent="0.3">
      <c r="A86" s="386"/>
      <c r="B86" s="273">
        <v>181</v>
      </c>
      <c r="C86" s="266"/>
      <c r="D86" s="268"/>
      <c r="E86" s="268"/>
      <c r="F86" s="268"/>
      <c r="G86" s="291"/>
      <c r="H86" s="280"/>
      <c r="I86" s="397"/>
      <c r="J86" s="278"/>
      <c r="K86" s="89" t="s">
        <v>497</v>
      </c>
      <c r="L86" s="38"/>
      <c r="M86" s="283"/>
      <c r="N86" s="278"/>
      <c r="O86" s="272"/>
      <c r="P86" s="388"/>
      <c r="Q86" s="270"/>
      <c r="R86" s="287"/>
      <c r="S86" s="289"/>
      <c r="T86" s="272"/>
      <c r="U86" s="285"/>
      <c r="V86" s="277"/>
      <c r="W86" s="89" t="s">
        <v>518</v>
      </c>
      <c r="X86" s="87"/>
      <c r="Y86" s="36"/>
      <c r="Z86" s="36"/>
      <c r="AA86" s="246"/>
      <c r="AB86" s="59"/>
      <c r="AC86" s="59"/>
      <c r="AD86" s="37"/>
      <c r="AE86" s="37"/>
      <c r="AF86" s="37"/>
      <c r="AG86" s="56"/>
      <c r="AH86" s="37"/>
      <c r="AI86" s="90" t="str">
        <f t="shared" si="4"/>
        <v/>
      </c>
      <c r="AJ86" s="90" t="str">
        <f t="shared" si="3"/>
        <v/>
      </c>
      <c r="AK86" s="37"/>
      <c r="AL86" s="90" t="str">
        <f>IFERROR(VLOOKUP(AJ86&amp;AK86,Tabla_Controles!$B$56:$G$65,5,FALSE),"")</f>
        <v/>
      </c>
      <c r="AM86" s="91" t="str">
        <f t="shared" si="5"/>
        <v/>
      </c>
      <c r="AN86" s="349"/>
      <c r="AO86" s="352"/>
      <c r="AP86" s="392"/>
      <c r="AQ86" s="395"/>
      <c r="AR86" s="390"/>
      <c r="AS86" s="390"/>
      <c r="AT86" s="362"/>
      <c r="AU86" s="363"/>
      <c r="AV86" s="88" t="s">
        <v>511</v>
      </c>
      <c r="AW86" s="237"/>
      <c r="AX86" s="237"/>
      <c r="AY86" s="237"/>
      <c r="AZ86" s="240"/>
      <c r="BA86" s="240"/>
      <c r="BB86" s="406"/>
      <c r="BC86" s="89" t="s">
        <v>518</v>
      </c>
      <c r="BD86" s="86"/>
      <c r="BE86" s="39"/>
      <c r="BF86" s="39"/>
      <c r="BG86" s="88" t="s">
        <v>509</v>
      </c>
      <c r="BH86" s="86"/>
      <c r="BI86" s="92"/>
      <c r="BJ86" s="92"/>
      <c r="BK86" s="417"/>
      <c r="BL86" s="401"/>
      <c r="BM86" s="401"/>
    </row>
    <row r="87" spans="1:65" ht="30" hidden="1" customHeight="1" x14ac:dyDescent="0.3">
      <c r="A87" s="386"/>
      <c r="B87" s="273">
        <v>181</v>
      </c>
      <c r="C87" s="267"/>
      <c r="D87" s="268"/>
      <c r="E87" s="268"/>
      <c r="F87" s="268"/>
      <c r="G87" s="292"/>
      <c r="H87" s="281"/>
      <c r="I87" s="397"/>
      <c r="J87" s="278"/>
      <c r="K87" s="89" t="s">
        <v>498</v>
      </c>
      <c r="L87" s="38"/>
      <c r="M87" s="284"/>
      <c r="N87" s="278"/>
      <c r="O87" s="272"/>
      <c r="P87" s="388"/>
      <c r="Q87" s="271"/>
      <c r="R87" s="288"/>
      <c r="S87" s="289"/>
      <c r="T87" s="272"/>
      <c r="U87" s="285"/>
      <c r="V87" s="277"/>
      <c r="W87" s="89" t="s">
        <v>519</v>
      </c>
      <c r="X87" s="87"/>
      <c r="Y87" s="36"/>
      <c r="Z87" s="36"/>
      <c r="AA87" s="246"/>
      <c r="AB87" s="59"/>
      <c r="AC87" s="59"/>
      <c r="AD87" s="37"/>
      <c r="AE87" s="37"/>
      <c r="AF87" s="37"/>
      <c r="AG87" s="56"/>
      <c r="AH87" s="37"/>
      <c r="AI87" s="90" t="str">
        <f t="shared" si="4"/>
        <v/>
      </c>
      <c r="AJ87" s="90" t="str">
        <f t="shared" si="3"/>
        <v/>
      </c>
      <c r="AK87" s="37"/>
      <c r="AL87" s="90" t="str">
        <f>IFERROR(VLOOKUP(AJ87&amp;AK87,Tabla_Controles!$B$56:$G$65,5,FALSE),"")</f>
        <v/>
      </c>
      <c r="AM87" s="91" t="str">
        <f t="shared" si="5"/>
        <v/>
      </c>
      <c r="AN87" s="350"/>
      <c r="AO87" s="353"/>
      <c r="AP87" s="393"/>
      <c r="AQ87" s="396"/>
      <c r="AR87" s="390"/>
      <c r="AS87" s="390"/>
      <c r="AT87" s="362"/>
      <c r="AU87" s="363"/>
      <c r="AV87" s="88" t="s">
        <v>512</v>
      </c>
      <c r="AW87" s="237"/>
      <c r="AX87" s="237"/>
      <c r="AY87" s="237"/>
      <c r="AZ87" s="240"/>
      <c r="BA87" s="240"/>
      <c r="BB87" s="407"/>
      <c r="BC87" s="89" t="s">
        <v>519</v>
      </c>
      <c r="BD87" s="86"/>
      <c r="BE87" s="39"/>
      <c r="BF87" s="39"/>
      <c r="BG87" s="88" t="s">
        <v>510</v>
      </c>
      <c r="BH87" s="86"/>
      <c r="BI87" s="92"/>
      <c r="BJ87" s="92"/>
      <c r="BK87" s="418"/>
      <c r="BL87" s="402"/>
      <c r="BM87" s="402"/>
    </row>
    <row r="88" spans="1:65" ht="98.1" customHeight="1" x14ac:dyDescent="0.3">
      <c r="A88" s="386" t="str">
        <f>C88&amp;COUNTIF($C$10:C88,C88)</f>
        <v>Corrupción12</v>
      </c>
      <c r="B88" s="273">
        <v>182</v>
      </c>
      <c r="C88" s="265" t="s">
        <v>85</v>
      </c>
      <c r="D88" s="268" t="s">
        <v>77</v>
      </c>
      <c r="E88" s="268" t="s">
        <v>448</v>
      </c>
      <c r="F88" s="268" t="s">
        <v>415</v>
      </c>
      <c r="G88" s="290" t="s">
        <v>594</v>
      </c>
      <c r="H88" s="279" t="s">
        <v>546</v>
      </c>
      <c r="I88" s="397" t="str">
        <f>"Posibilidad de recibir o solicitar cualquier dádiva o beneficio a nombre propio o de terceros, con el fin de "&amp;J88</f>
        <v>Posibilidad de recibir o solicitar cualquier dádiva o beneficio a nombre propio o de terceros, con el fin de alterar o modificar irregular o ilícitamente la valoración o avalúos de los bienes administrados por SAE.</v>
      </c>
      <c r="J88" s="278" t="s">
        <v>849</v>
      </c>
      <c r="K88" s="89" t="s">
        <v>492</v>
      </c>
      <c r="L88" s="38" t="s">
        <v>776</v>
      </c>
      <c r="M88" s="282" t="s">
        <v>633</v>
      </c>
      <c r="N88" s="278" t="s">
        <v>113</v>
      </c>
      <c r="O88" s="272" t="str">
        <f>IF(N88="","",IF(OR($N88=Tabla_Probabilidad!$D$20,$N88=Tabla_Probabilidad!$J$20),"Muy Baja",IF(OR($N88=Tabla_Probabilidad!$E$20,$N88=Tabla_Probabilidad!$K$20),"Baja",IF(OR($N88=Tabla_Probabilidad!$F$20,$N88=Tabla_Probabilidad!$L$20),"Media",IF(OR($N88=Tabla_Probabilidad!$G$20,$N88=Tabla_Probabilidad!$M$20),"Alta",IF(OR($N88=Tabla_Probabilidad!$H$20,$N88=Tabla_Probabilidad!$N$20),"Muy Alta"))))))</f>
        <v>Media</v>
      </c>
      <c r="P88" s="388">
        <f>IF(O88="Muy Baja",1,IF(O88="Baja",2,IF(O88="Media",3,IF(O88="Alta",4,IF(O88="Muy Alta",5,"")))))</f>
        <v>3</v>
      </c>
      <c r="Q88" s="269" t="str">
        <f>IFERROR(IF($C88="Corrupción",HYPERLINK("#"&amp;"Impacto_Riesgos!C"&amp;MATCH($B88,Impacto_Riesgos!$B$10:$B$138,0)+9,"Calcula el impacto aquí"),"")," ")</f>
        <v>Calcula el impacto aquí</v>
      </c>
      <c r="R88" s="286">
        <f>IFERROR(VLOOKUP(A88,Impacto_Riesgos!$A$8:$W$138,23,),"NA")</f>
        <v>16</v>
      </c>
      <c r="S88" s="289" t="s">
        <v>109</v>
      </c>
      <c r="T88" s="272" t="str">
        <f>IF($S88='Tabla Impacto'!$F$10,"Moderado",IF($S88='Tabla Impacto'!$G$10,"Mayor",IF($S88='Tabla Impacto'!$H$10,"Catastrófico","")))</f>
        <v>Catastrófico</v>
      </c>
      <c r="U88" s="285">
        <f>IF(T88="Leve",1,IF(T88="Menor",2,IF(T88="Moderado",3,IF(T88="Mayor",4,IF(T88="Catastrófico",5,"")))))</f>
        <v>5</v>
      </c>
      <c r="V88" s="277" t="str">
        <f>IF(OR(AND($O88="Muy Baja",T88="Leve"),AND($O88="Muy Baja",T88="Menor"),AND($O88="Baja",T88="Leve"),AND($O88="Baja",T88="Menor"),AND($O88="Media",T88="Leve")),"Bajo",IF(OR(AND($O88="Muy baja",T88="Moderado"),AND($O88="Baja",T88="Moderado"),AND($O88="Media",T88="Menor"),AND($O88="Alta",T88="Leve")),"Moderado",IF(OR(AND($O88="Muy Baja",T88="Mayor"),AND($O88="Baja",T88="Mayor"),AND($O88="Media",T88="Moderado"),AND($O88="Alta",T88="Menor"),AND($O88="Alta",T88="Moderado"),AND($O88="Muy Alta",T88="Leve"),AND($O88="Muy Alta",T88="Menor")),"Alto",IF(OR(AND($O88="Muy Baja",T88="Catastrófico"),AND($O88="Baja",T88="Catastrófico"),AND($O88="Media",T88="Mayor"),AND($O88="Media",T88="Catastrófico"),AND($O88="Alta",T88="Mayor"),AND($O88="Alta",T88="Catastrófico"),AND($O88="Muy Alta",T88="Moderado"),AND($O88="Muy Alta",T88="Mayor"),AND($O88="Muy Alta",T88="Catastrófico")),"Extremo",""))))</f>
        <v>Extremo</v>
      </c>
      <c r="W88" s="89" t="s">
        <v>513</v>
      </c>
      <c r="X88" s="87" t="s">
        <v>781</v>
      </c>
      <c r="Y88" s="36" t="s">
        <v>549</v>
      </c>
      <c r="Z88" s="36" t="s">
        <v>782</v>
      </c>
      <c r="AA88" s="246" t="s">
        <v>861</v>
      </c>
      <c r="AB88" s="59" t="s">
        <v>319</v>
      </c>
      <c r="AC88" s="59" t="s">
        <v>323</v>
      </c>
      <c r="AD88" s="37" t="s">
        <v>327</v>
      </c>
      <c r="AE88" s="37" t="s">
        <v>331</v>
      </c>
      <c r="AF88" s="37" t="s">
        <v>336</v>
      </c>
      <c r="AG88" s="56" t="s">
        <v>327</v>
      </c>
      <c r="AH88" s="37" t="s">
        <v>345</v>
      </c>
      <c r="AI88" s="90">
        <f t="shared" si="4"/>
        <v>100</v>
      </c>
      <c r="AJ88" s="90" t="str">
        <f t="shared" si="3"/>
        <v>Fuerte</v>
      </c>
      <c r="AK88" s="37" t="s">
        <v>350</v>
      </c>
      <c r="AL88" s="90" t="str">
        <f>IFERROR(VLOOKUP(AJ88&amp;AK88,Tabla_Controles!$B$56:$G$65,5,FALSE),"")</f>
        <v>Fuerte</v>
      </c>
      <c r="AM88" s="91">
        <f t="shared" si="5"/>
        <v>100</v>
      </c>
      <c r="AN88" s="348">
        <f>IFERROR(AVERAGE(AM88:AM94),"")</f>
        <v>80</v>
      </c>
      <c r="AO88" s="351" t="str">
        <f>IF($AN88=100,"Fuerte",IF($AN88&lt;100,"Moderado",IF($AN88&lt;50,"Débil",IF($AN88=0,"",""))))</f>
        <v>Moderado</v>
      </c>
      <c r="AP88" s="391" t="s">
        <v>475</v>
      </c>
      <c r="AQ88" s="394">
        <f>IFERROR(P88-VLOOKUP(AO88&amp;AP88,Tabla_Controles!$B$77:$E$83,4,0),"")</f>
        <v>2</v>
      </c>
      <c r="AR88" s="390" t="str">
        <f>IF($AQ88="","",IF($AQ88=1,"Muy Baja",IF($AQ88=2,"Baja",IF($AQ88=3,"Media",IF($AQ88=4,"Alta",IF($AQ88=5,"Muy Alta","Muy Baja"))))))</f>
        <v>Baja</v>
      </c>
      <c r="AS88" s="390" t="str">
        <f>T88</f>
        <v>Catastrófico</v>
      </c>
      <c r="AT88" s="362" t="str">
        <f>IF(OR(AND($AR88="Muy Baja",$AS88="Leve"),AND($AR88="Muy Baja",$AS88="Menor"),AND($AR88="Baja",$AS88="Leve"),AND($AR88="Baja",$AS88="Menor"),AND($AR88="Media",$AS88="Leve")),"Bajo",IF(OR(AND($AR88="Muy baja",$AS88="Moderado"),AND($AR88="Baja",$AS88="Moderado"),AND($AR88="Media",$AS88="Menor"),AND($AR88="Alta",$AS88="Leve")),"Moderado",IF(OR(AND($AR88="Muy Baja",$AS88="Mayor"),AND($AR88="Baja",$AS88="Mayor"),AND($AR88="Media",$AS88="Moderado"),AND($AR88="Alta",$AS88="Menor"),AND($AR88="Alta",$AS88="Moderado"),AND($AR88="Muy Alta",$AS88="Leve"),AND($AR88="Muy Alta",$AS88="Menor")),"Alto",IF(OR(AND($AR88="Muy Baja",$AS88="Catastrófico"),AND($AR88="Baja",$AS88="Catastrófico"),AND($AR88="Media",$AS88="Mayor"),AND($AR88="Media",$AS88="Catastrófico"),AND($AR88="Alta",$AS88="Mayor"),AND($AR88="Alta",$AS88="Catastrófico"),AND($AR88="Muy Alta",$AS88="Moderado"),AND($AR88="Muy Alta",$AS88="Mayor"),AND($AR88="Muy Alta",$AS88="Catastrófico")),"Extremo",""))))</f>
        <v>Extremo</v>
      </c>
      <c r="AU88" s="363" t="s">
        <v>650</v>
      </c>
      <c r="AV88" s="88" t="s">
        <v>506</v>
      </c>
      <c r="AW88" s="248" t="s">
        <v>576</v>
      </c>
      <c r="AX88" s="250" t="s">
        <v>812</v>
      </c>
      <c r="AY88" s="92" t="s">
        <v>853</v>
      </c>
      <c r="AZ88" s="255">
        <v>45260</v>
      </c>
      <c r="BA88" s="255">
        <v>45291</v>
      </c>
      <c r="BB88" s="405" t="s">
        <v>819</v>
      </c>
      <c r="BC88" s="89" t="s">
        <v>513</v>
      </c>
      <c r="BD88" s="86"/>
      <c r="BE88" s="39"/>
      <c r="BF88" s="39"/>
      <c r="BG88" s="88" t="s">
        <v>511</v>
      </c>
      <c r="BH88" s="86"/>
      <c r="BI88" s="92"/>
      <c r="BJ88" s="92"/>
      <c r="BK88" s="416"/>
      <c r="BL88" s="400"/>
      <c r="BM88" s="400"/>
    </row>
    <row r="89" spans="1:65" ht="102" x14ac:dyDescent="0.3">
      <c r="A89" s="386"/>
      <c r="B89" s="273">
        <v>182</v>
      </c>
      <c r="C89" s="266"/>
      <c r="D89" s="268"/>
      <c r="E89" s="268"/>
      <c r="F89" s="268"/>
      <c r="G89" s="291"/>
      <c r="H89" s="280"/>
      <c r="I89" s="397"/>
      <c r="J89" s="278"/>
      <c r="K89" s="89" t="s">
        <v>493</v>
      </c>
      <c r="L89" s="38" t="s">
        <v>777</v>
      </c>
      <c r="M89" s="283"/>
      <c r="N89" s="278"/>
      <c r="O89" s="272"/>
      <c r="P89" s="388"/>
      <c r="Q89" s="270"/>
      <c r="R89" s="287"/>
      <c r="S89" s="289"/>
      <c r="T89" s="272"/>
      <c r="U89" s="285"/>
      <c r="V89" s="277"/>
      <c r="W89" s="89" t="s">
        <v>514</v>
      </c>
      <c r="X89" s="87" t="s">
        <v>771</v>
      </c>
      <c r="Y89" s="36" t="s">
        <v>542</v>
      </c>
      <c r="Z89" s="36" t="s">
        <v>769</v>
      </c>
      <c r="AA89" s="246" t="s">
        <v>860</v>
      </c>
      <c r="AB89" s="59" t="s">
        <v>319</v>
      </c>
      <c r="AC89" s="59" t="s">
        <v>323</v>
      </c>
      <c r="AD89" s="37" t="s">
        <v>327</v>
      </c>
      <c r="AE89" s="37" t="s">
        <v>331</v>
      </c>
      <c r="AF89" s="37" t="s">
        <v>336</v>
      </c>
      <c r="AG89" s="56" t="s">
        <v>327</v>
      </c>
      <c r="AH89" s="37" t="s">
        <v>345</v>
      </c>
      <c r="AI89" s="90">
        <f t="shared" si="4"/>
        <v>100</v>
      </c>
      <c r="AJ89" s="90" t="str">
        <f t="shared" si="3"/>
        <v>Fuerte</v>
      </c>
      <c r="AK89" s="37" t="s">
        <v>350</v>
      </c>
      <c r="AL89" s="90" t="str">
        <f>IFERROR(VLOOKUP(AJ89&amp;AK89,Tabla_Controles!$B$56:$G$65,5,FALSE),"")</f>
        <v>Fuerte</v>
      </c>
      <c r="AM89" s="91">
        <f t="shared" si="5"/>
        <v>100</v>
      </c>
      <c r="AN89" s="349"/>
      <c r="AO89" s="352"/>
      <c r="AP89" s="392"/>
      <c r="AQ89" s="395"/>
      <c r="AR89" s="390"/>
      <c r="AS89" s="390"/>
      <c r="AT89" s="362"/>
      <c r="AU89" s="363"/>
      <c r="AV89" s="88" t="s">
        <v>507</v>
      </c>
      <c r="AW89" s="38" t="s">
        <v>71</v>
      </c>
      <c r="AX89" s="38" t="s">
        <v>71</v>
      </c>
      <c r="AY89" s="38" t="s">
        <v>71</v>
      </c>
      <c r="AZ89" s="38" t="s">
        <v>71</v>
      </c>
      <c r="BA89" s="38" t="s">
        <v>71</v>
      </c>
      <c r="BB89" s="406"/>
      <c r="BC89" s="89" t="s">
        <v>514</v>
      </c>
      <c r="BD89" s="86"/>
      <c r="BE89" s="39"/>
      <c r="BF89" s="39"/>
      <c r="BG89" s="88" t="s">
        <v>512</v>
      </c>
      <c r="BH89" s="86"/>
      <c r="BI89" s="92"/>
      <c r="BJ89" s="92"/>
      <c r="BK89" s="417"/>
      <c r="BL89" s="401"/>
      <c r="BM89" s="401"/>
    </row>
    <row r="90" spans="1:65" ht="89.25" x14ac:dyDescent="0.3">
      <c r="A90" s="386"/>
      <c r="B90" s="273">
        <v>182</v>
      </c>
      <c r="C90" s="266"/>
      <c r="D90" s="268"/>
      <c r="E90" s="268"/>
      <c r="F90" s="268"/>
      <c r="G90" s="291"/>
      <c r="H90" s="280"/>
      <c r="I90" s="397"/>
      <c r="J90" s="278"/>
      <c r="K90" s="89" t="s">
        <v>494</v>
      </c>
      <c r="L90" s="38" t="s">
        <v>778</v>
      </c>
      <c r="M90" s="283"/>
      <c r="N90" s="278"/>
      <c r="O90" s="272"/>
      <c r="P90" s="388"/>
      <c r="Q90" s="270"/>
      <c r="R90" s="287"/>
      <c r="S90" s="289"/>
      <c r="T90" s="272"/>
      <c r="U90" s="285"/>
      <c r="V90" s="277"/>
      <c r="W90" s="89" t="s">
        <v>515</v>
      </c>
      <c r="X90" s="87" t="s">
        <v>784</v>
      </c>
      <c r="Y90" s="36" t="s">
        <v>550</v>
      </c>
      <c r="Z90" s="36" t="s">
        <v>783</v>
      </c>
      <c r="AA90" s="246" t="s">
        <v>867</v>
      </c>
      <c r="AB90" s="59" t="s">
        <v>319</v>
      </c>
      <c r="AC90" s="59" t="s">
        <v>323</v>
      </c>
      <c r="AD90" s="37" t="s">
        <v>327</v>
      </c>
      <c r="AE90" s="37" t="s">
        <v>331</v>
      </c>
      <c r="AF90" s="37" t="s">
        <v>336</v>
      </c>
      <c r="AG90" s="56" t="s">
        <v>327</v>
      </c>
      <c r="AH90" s="37" t="s">
        <v>345</v>
      </c>
      <c r="AI90" s="90">
        <f t="shared" si="4"/>
        <v>100</v>
      </c>
      <c r="AJ90" s="90" t="str">
        <f t="shared" si="3"/>
        <v>Fuerte</v>
      </c>
      <c r="AK90" s="37" t="s">
        <v>350</v>
      </c>
      <c r="AL90" s="90" t="str">
        <f>IFERROR(VLOOKUP(AJ90&amp;AK90,Tabla_Controles!$B$56:$G$65,5,FALSE),"")</f>
        <v>Fuerte</v>
      </c>
      <c r="AM90" s="91">
        <f t="shared" si="5"/>
        <v>100</v>
      </c>
      <c r="AN90" s="349"/>
      <c r="AO90" s="352"/>
      <c r="AP90" s="392"/>
      <c r="AQ90" s="395"/>
      <c r="AR90" s="390"/>
      <c r="AS90" s="390"/>
      <c r="AT90" s="362"/>
      <c r="AU90" s="363"/>
      <c r="AV90" s="88" t="s">
        <v>508</v>
      </c>
      <c r="AW90" s="38" t="s">
        <v>822</v>
      </c>
      <c r="AX90" s="38" t="s">
        <v>823</v>
      </c>
      <c r="AY90" s="258" t="s">
        <v>858</v>
      </c>
      <c r="AZ90" s="87" t="s">
        <v>578</v>
      </c>
      <c r="BA90" s="249" t="s">
        <v>879</v>
      </c>
      <c r="BB90" s="406"/>
      <c r="BC90" s="89" t="s">
        <v>515</v>
      </c>
      <c r="BD90" s="86"/>
      <c r="BE90" s="39"/>
      <c r="BF90" s="39"/>
      <c r="BG90" s="88" t="s">
        <v>506</v>
      </c>
      <c r="BH90" s="86"/>
      <c r="BI90" s="92"/>
      <c r="BJ90" s="92"/>
      <c r="BK90" s="417"/>
      <c r="BL90" s="401"/>
      <c r="BM90" s="401"/>
    </row>
    <row r="91" spans="1:65" ht="114.75" x14ac:dyDescent="0.3">
      <c r="A91" s="386"/>
      <c r="B91" s="273">
        <v>182</v>
      </c>
      <c r="C91" s="266"/>
      <c r="D91" s="268"/>
      <c r="E91" s="268"/>
      <c r="F91" s="268"/>
      <c r="G91" s="291"/>
      <c r="H91" s="280"/>
      <c r="I91" s="397"/>
      <c r="J91" s="278"/>
      <c r="K91" s="89" t="s">
        <v>495</v>
      </c>
      <c r="L91" s="38" t="s">
        <v>779</v>
      </c>
      <c r="M91" s="283"/>
      <c r="N91" s="278"/>
      <c r="O91" s="272"/>
      <c r="P91" s="388"/>
      <c r="Q91" s="270"/>
      <c r="R91" s="287"/>
      <c r="S91" s="289"/>
      <c r="T91" s="272"/>
      <c r="U91" s="285"/>
      <c r="V91" s="277"/>
      <c r="W91" s="89" t="s">
        <v>516</v>
      </c>
      <c r="X91" s="87" t="s">
        <v>785</v>
      </c>
      <c r="Y91" s="36" t="s">
        <v>551</v>
      </c>
      <c r="Z91" s="36" t="s">
        <v>786</v>
      </c>
      <c r="AA91" s="246" t="s">
        <v>861</v>
      </c>
      <c r="AB91" s="59" t="s">
        <v>319</v>
      </c>
      <c r="AC91" s="59" t="s">
        <v>323</v>
      </c>
      <c r="AD91" s="37" t="s">
        <v>327</v>
      </c>
      <c r="AE91" s="37" t="s">
        <v>332</v>
      </c>
      <c r="AF91" s="37" t="s">
        <v>336</v>
      </c>
      <c r="AG91" s="56" t="s">
        <v>327</v>
      </c>
      <c r="AH91" s="37" t="s">
        <v>345</v>
      </c>
      <c r="AI91" s="90">
        <f t="shared" si="4"/>
        <v>95</v>
      </c>
      <c r="AJ91" s="90" t="str">
        <f t="shared" si="3"/>
        <v>Moderado</v>
      </c>
      <c r="AK91" s="37" t="s">
        <v>350</v>
      </c>
      <c r="AL91" s="90" t="str">
        <f>IFERROR(VLOOKUP(AJ91&amp;AK91,Tabla_Controles!$B$56:$G$65,5,FALSE),"")</f>
        <v>Moderado</v>
      </c>
      <c r="AM91" s="91">
        <f t="shared" si="5"/>
        <v>50</v>
      </c>
      <c r="AN91" s="349"/>
      <c r="AO91" s="352"/>
      <c r="AP91" s="392"/>
      <c r="AQ91" s="395"/>
      <c r="AR91" s="390"/>
      <c r="AS91" s="390"/>
      <c r="AT91" s="362"/>
      <c r="AU91" s="363"/>
      <c r="AV91" s="88" t="s">
        <v>509</v>
      </c>
      <c r="AW91" s="38" t="s">
        <v>71</v>
      </c>
      <c r="AX91" s="38" t="s">
        <v>71</v>
      </c>
      <c r="AY91" s="38" t="s">
        <v>71</v>
      </c>
      <c r="AZ91" s="38" t="s">
        <v>71</v>
      </c>
      <c r="BA91" s="38" t="s">
        <v>71</v>
      </c>
      <c r="BB91" s="406"/>
      <c r="BC91" s="89" t="s">
        <v>516</v>
      </c>
      <c r="BD91" s="86"/>
      <c r="BE91" s="39"/>
      <c r="BF91" s="39"/>
      <c r="BG91" s="88" t="s">
        <v>507</v>
      </c>
      <c r="BH91" s="86"/>
      <c r="BI91" s="92"/>
      <c r="BJ91" s="92"/>
      <c r="BK91" s="417"/>
      <c r="BL91" s="401"/>
      <c r="BM91" s="401"/>
    </row>
    <row r="92" spans="1:65" ht="102" x14ac:dyDescent="0.3">
      <c r="A92" s="386"/>
      <c r="B92" s="273">
        <v>182</v>
      </c>
      <c r="C92" s="266"/>
      <c r="D92" s="268"/>
      <c r="E92" s="268"/>
      <c r="F92" s="268"/>
      <c r="G92" s="291"/>
      <c r="H92" s="280"/>
      <c r="I92" s="397"/>
      <c r="J92" s="278"/>
      <c r="K92" s="89" t="s">
        <v>496</v>
      </c>
      <c r="L92" s="38" t="s">
        <v>780</v>
      </c>
      <c r="M92" s="283"/>
      <c r="N92" s="278"/>
      <c r="O92" s="272"/>
      <c r="P92" s="388"/>
      <c r="Q92" s="270"/>
      <c r="R92" s="287"/>
      <c r="S92" s="289"/>
      <c r="T92" s="272"/>
      <c r="U92" s="285"/>
      <c r="V92" s="277"/>
      <c r="W92" s="89" t="s">
        <v>517</v>
      </c>
      <c r="X92" s="87" t="s">
        <v>787</v>
      </c>
      <c r="Y92" s="36" t="s">
        <v>552</v>
      </c>
      <c r="Z92" s="36" t="s">
        <v>786</v>
      </c>
      <c r="AA92" s="246" t="s">
        <v>861</v>
      </c>
      <c r="AB92" s="59" t="s">
        <v>319</v>
      </c>
      <c r="AC92" s="59" t="s">
        <v>323</v>
      </c>
      <c r="AD92" s="37" t="s">
        <v>327</v>
      </c>
      <c r="AE92" s="37" t="s">
        <v>332</v>
      </c>
      <c r="AF92" s="37" t="s">
        <v>336</v>
      </c>
      <c r="AG92" s="56" t="s">
        <v>327</v>
      </c>
      <c r="AH92" s="37" t="s">
        <v>345</v>
      </c>
      <c r="AI92" s="90">
        <f t="shared" si="4"/>
        <v>95</v>
      </c>
      <c r="AJ92" s="90" t="str">
        <f t="shared" si="3"/>
        <v>Moderado</v>
      </c>
      <c r="AK92" s="37" t="s">
        <v>350</v>
      </c>
      <c r="AL92" s="90" t="str">
        <f>IFERROR(VLOOKUP(AJ92&amp;AK92,Tabla_Controles!$B$56:$G$65,5,FALSE),"")</f>
        <v>Moderado</v>
      </c>
      <c r="AM92" s="91">
        <f t="shared" si="5"/>
        <v>50</v>
      </c>
      <c r="AN92" s="349"/>
      <c r="AO92" s="352"/>
      <c r="AP92" s="392"/>
      <c r="AQ92" s="395"/>
      <c r="AR92" s="390"/>
      <c r="AS92" s="390"/>
      <c r="AT92" s="362"/>
      <c r="AU92" s="363"/>
      <c r="AV92" s="88" t="s">
        <v>510</v>
      </c>
      <c r="AW92" s="38" t="s">
        <v>71</v>
      </c>
      <c r="AX92" s="38" t="s">
        <v>71</v>
      </c>
      <c r="AY92" s="38" t="s">
        <v>71</v>
      </c>
      <c r="AZ92" s="38" t="s">
        <v>71</v>
      </c>
      <c r="BA92" s="38" t="s">
        <v>71</v>
      </c>
      <c r="BB92" s="406"/>
      <c r="BC92" s="89" t="s">
        <v>517</v>
      </c>
      <c r="BD92" s="86"/>
      <c r="BE92" s="39"/>
      <c r="BF92" s="39"/>
      <c r="BG92" s="88" t="s">
        <v>508</v>
      </c>
      <c r="BH92" s="86"/>
      <c r="BI92" s="92"/>
      <c r="BJ92" s="92"/>
      <c r="BK92" s="417"/>
      <c r="BL92" s="401"/>
      <c r="BM92" s="401"/>
    </row>
    <row r="93" spans="1:65" ht="33" hidden="1" x14ac:dyDescent="0.3">
      <c r="A93" s="386"/>
      <c r="B93" s="273">
        <v>182</v>
      </c>
      <c r="C93" s="266"/>
      <c r="D93" s="268"/>
      <c r="E93" s="268"/>
      <c r="F93" s="268"/>
      <c r="G93" s="291"/>
      <c r="H93" s="280"/>
      <c r="I93" s="397"/>
      <c r="J93" s="278"/>
      <c r="K93" s="89" t="s">
        <v>497</v>
      </c>
      <c r="L93" s="38"/>
      <c r="M93" s="283"/>
      <c r="N93" s="278"/>
      <c r="O93" s="272"/>
      <c r="P93" s="388"/>
      <c r="Q93" s="270"/>
      <c r="R93" s="287"/>
      <c r="S93" s="289"/>
      <c r="T93" s="272"/>
      <c r="U93" s="285"/>
      <c r="V93" s="277"/>
      <c r="W93" s="89" t="s">
        <v>518</v>
      </c>
      <c r="X93" s="87"/>
      <c r="Y93" s="36"/>
      <c r="Z93" s="36"/>
      <c r="AA93" s="246"/>
      <c r="AB93" s="59"/>
      <c r="AC93" s="59"/>
      <c r="AD93" s="37"/>
      <c r="AE93" s="37"/>
      <c r="AF93" s="37"/>
      <c r="AG93" s="56"/>
      <c r="AH93" s="37"/>
      <c r="AI93" s="90" t="str">
        <f t="shared" si="4"/>
        <v/>
      </c>
      <c r="AJ93" s="90" t="str">
        <f t="shared" si="3"/>
        <v/>
      </c>
      <c r="AK93" s="37"/>
      <c r="AL93" s="90" t="str">
        <f>IFERROR(VLOOKUP(AJ93&amp;AK93,Tabla_Controles!$B$56:$G$65,5,FALSE),"")</f>
        <v/>
      </c>
      <c r="AM93" s="91" t="str">
        <f t="shared" si="5"/>
        <v/>
      </c>
      <c r="AN93" s="349"/>
      <c r="AO93" s="352"/>
      <c r="AP93" s="392"/>
      <c r="AQ93" s="395"/>
      <c r="AR93" s="390"/>
      <c r="AS93" s="390"/>
      <c r="AT93" s="362"/>
      <c r="AU93" s="363"/>
      <c r="AV93" s="88" t="s">
        <v>511</v>
      </c>
      <c r="AW93" s="237"/>
      <c r="AX93" s="237"/>
      <c r="AY93" s="237"/>
      <c r="AZ93" s="240"/>
      <c r="BA93" s="240"/>
      <c r="BB93" s="406"/>
      <c r="BC93" s="89" t="s">
        <v>518</v>
      </c>
      <c r="BD93" s="86"/>
      <c r="BE93" s="39"/>
      <c r="BF93" s="39"/>
      <c r="BG93" s="88" t="s">
        <v>509</v>
      </c>
      <c r="BH93" s="86"/>
      <c r="BI93" s="92"/>
      <c r="BJ93" s="92"/>
      <c r="BK93" s="417"/>
      <c r="BL93" s="401"/>
      <c r="BM93" s="401"/>
    </row>
    <row r="94" spans="1:65" ht="33" hidden="1" x14ac:dyDescent="0.3">
      <c r="A94" s="386"/>
      <c r="B94" s="273">
        <v>182</v>
      </c>
      <c r="C94" s="267"/>
      <c r="D94" s="268"/>
      <c r="E94" s="268"/>
      <c r="F94" s="268"/>
      <c r="G94" s="292"/>
      <c r="H94" s="281"/>
      <c r="I94" s="397"/>
      <c r="J94" s="278"/>
      <c r="K94" s="89" t="s">
        <v>498</v>
      </c>
      <c r="L94" s="38"/>
      <c r="M94" s="284"/>
      <c r="N94" s="278"/>
      <c r="O94" s="272"/>
      <c r="P94" s="388"/>
      <c r="Q94" s="271"/>
      <c r="R94" s="288"/>
      <c r="S94" s="289"/>
      <c r="T94" s="272"/>
      <c r="U94" s="285"/>
      <c r="V94" s="277"/>
      <c r="W94" s="89" t="s">
        <v>519</v>
      </c>
      <c r="X94" s="87"/>
      <c r="Y94" s="36"/>
      <c r="Z94" s="36"/>
      <c r="AA94" s="246"/>
      <c r="AB94" s="59"/>
      <c r="AC94" s="59"/>
      <c r="AD94" s="37"/>
      <c r="AE94" s="37"/>
      <c r="AF94" s="37"/>
      <c r="AG94" s="56"/>
      <c r="AH94" s="37"/>
      <c r="AI94" s="90" t="str">
        <f t="shared" si="4"/>
        <v/>
      </c>
      <c r="AJ94" s="90" t="str">
        <f t="shared" si="3"/>
        <v/>
      </c>
      <c r="AK94" s="37"/>
      <c r="AL94" s="90" t="str">
        <f>IFERROR(VLOOKUP(AJ94&amp;AK94,Tabla_Controles!$B$56:$G$65,5,FALSE),"")</f>
        <v/>
      </c>
      <c r="AM94" s="91" t="str">
        <f t="shared" si="5"/>
        <v/>
      </c>
      <c r="AN94" s="350"/>
      <c r="AO94" s="353"/>
      <c r="AP94" s="393"/>
      <c r="AQ94" s="396"/>
      <c r="AR94" s="390"/>
      <c r="AS94" s="390"/>
      <c r="AT94" s="362"/>
      <c r="AU94" s="363"/>
      <c r="AV94" s="88" t="s">
        <v>512</v>
      </c>
      <c r="AW94" s="237"/>
      <c r="AX94" s="237"/>
      <c r="AY94" s="237"/>
      <c r="AZ94" s="240"/>
      <c r="BA94" s="240"/>
      <c r="BB94" s="407"/>
      <c r="BC94" s="89" t="s">
        <v>519</v>
      </c>
      <c r="BD94" s="86"/>
      <c r="BE94" s="39"/>
      <c r="BF94" s="39"/>
      <c r="BG94" s="88" t="s">
        <v>510</v>
      </c>
      <c r="BH94" s="86"/>
      <c r="BI94" s="92"/>
      <c r="BJ94" s="92"/>
      <c r="BK94" s="418"/>
      <c r="BL94" s="402"/>
      <c r="BM94" s="402"/>
    </row>
    <row r="95" spans="1:65" ht="84" customHeight="1" x14ac:dyDescent="0.3">
      <c r="A95" s="386" t="str">
        <f>C95&amp;COUNTIF($C$10:C95,C95)</f>
        <v>Corrupción13</v>
      </c>
      <c r="B95" s="273">
        <v>183</v>
      </c>
      <c r="C95" s="265" t="s">
        <v>85</v>
      </c>
      <c r="D95" s="268" t="s">
        <v>79</v>
      </c>
      <c r="E95" s="268" t="s">
        <v>448</v>
      </c>
      <c r="F95" s="268" t="s">
        <v>415</v>
      </c>
      <c r="G95" s="290" t="s">
        <v>594</v>
      </c>
      <c r="H95" s="279" t="s">
        <v>545</v>
      </c>
      <c r="I95" s="397" t="str">
        <f>"Posibilidad de recibir o solicitar cualquier dádiva o beneficio a nombre propio o de terceros, con el fin de "&amp;J95</f>
        <v>Posibilidad de recibir o solicitar cualquier dádiva o beneficio a nombre propio o de terceros, con el fin de alterar la valoración de los estimados de renta de los bienes inmuebles administrados por SAE.</v>
      </c>
      <c r="J95" s="278" t="s">
        <v>619</v>
      </c>
      <c r="K95" s="89" t="s">
        <v>492</v>
      </c>
      <c r="L95" s="38" t="s">
        <v>788</v>
      </c>
      <c r="M95" s="282" t="s">
        <v>634</v>
      </c>
      <c r="N95" s="278" t="s">
        <v>113</v>
      </c>
      <c r="O95" s="272" t="str">
        <f>IF(N95="","",IF(OR($N95=Tabla_Probabilidad!$D$20,$N95=Tabla_Probabilidad!$J$20),"Muy Baja",IF(OR($N95=Tabla_Probabilidad!$E$20,$N95=Tabla_Probabilidad!$K$20),"Baja",IF(OR($N95=Tabla_Probabilidad!$F$20,$N95=Tabla_Probabilidad!$L$20),"Media",IF(OR($N95=Tabla_Probabilidad!$G$20,$N95=Tabla_Probabilidad!$M$20),"Alta",IF(OR($N95=Tabla_Probabilidad!$H$20,$N95=Tabla_Probabilidad!$N$20),"Muy Alta"))))))</f>
        <v>Media</v>
      </c>
      <c r="P95" s="388">
        <f>IF(O95="Muy Baja",1,IF(O95="Baja",2,IF(O95="Media",3,IF(O95="Alta",4,IF(O95="Muy Alta",5,"")))))</f>
        <v>3</v>
      </c>
      <c r="Q95" s="269" t="str">
        <f>IFERROR(IF($C95="Corrupción",HYPERLINK("#"&amp;"Impacto_Riesgos!C"&amp;MATCH($B95,Impacto_Riesgos!$B$10:$B$138,0)+9,"Calcula el impacto aquí"),"")," ")</f>
        <v>Calcula el impacto aquí</v>
      </c>
      <c r="R95" s="286">
        <f>IFERROR(VLOOKUP(A95,Impacto_Riesgos!$A$8:$W$138,23,),"NA")</f>
        <v>15</v>
      </c>
      <c r="S95" s="289" t="s">
        <v>109</v>
      </c>
      <c r="T95" s="272" t="str">
        <f>IF($S95='Tabla Impacto'!$F$10,"Moderado",IF($S95='Tabla Impacto'!$G$10,"Mayor",IF($S95='Tabla Impacto'!$H$10,"Catastrófico","")))</f>
        <v>Catastrófico</v>
      </c>
      <c r="U95" s="285">
        <f>IF(T95="Leve",1,IF(T95="Menor",2,IF(T95="Moderado",3,IF(T95="Mayor",4,IF(T95="Catastrófico",5,"")))))</f>
        <v>5</v>
      </c>
      <c r="V95" s="277" t="str">
        <f>IF(OR(AND($O95="Muy Baja",T95="Leve"),AND($O95="Muy Baja",T95="Menor"),AND($O95="Baja",T95="Leve"),AND($O95="Baja",T95="Menor"),AND($O95="Media",T95="Leve")),"Bajo",IF(OR(AND($O95="Muy baja",T95="Moderado"),AND($O95="Baja",T95="Moderado"),AND($O95="Media",T95="Menor"),AND($O95="Alta",T95="Leve")),"Moderado",IF(OR(AND($O95="Muy Baja",T95="Mayor"),AND($O95="Baja",T95="Mayor"),AND($O95="Media",T95="Moderado"),AND($O95="Alta",T95="Menor"),AND($O95="Alta",T95="Moderado"),AND($O95="Muy Alta",T95="Leve"),AND($O95="Muy Alta",T95="Menor")),"Alto",IF(OR(AND($O95="Muy Baja",T95="Catastrófico"),AND($O95="Baja",T95="Catastrófico"),AND($O95="Media",T95="Mayor"),AND($O95="Media",T95="Catastrófico"),AND($O95="Alta",T95="Mayor"),AND($O95="Alta",T95="Catastrófico"),AND($O95="Muy Alta",T95="Moderado"),AND($O95="Muy Alta",T95="Mayor"),AND($O95="Muy Alta",T95="Catastrófico")),"Extremo",""))))</f>
        <v>Extremo</v>
      </c>
      <c r="W95" s="89" t="s">
        <v>513</v>
      </c>
      <c r="X95" s="87" t="s">
        <v>790</v>
      </c>
      <c r="Y95" s="36" t="s">
        <v>547</v>
      </c>
      <c r="Z95" s="36" t="s">
        <v>791</v>
      </c>
      <c r="AA95" s="246" t="s">
        <v>865</v>
      </c>
      <c r="AB95" s="59" t="s">
        <v>319</v>
      </c>
      <c r="AC95" s="59" t="s">
        <v>323</v>
      </c>
      <c r="AD95" s="37" t="s">
        <v>327</v>
      </c>
      <c r="AE95" s="37" t="s">
        <v>331</v>
      </c>
      <c r="AF95" s="37" t="s">
        <v>336</v>
      </c>
      <c r="AG95" s="56" t="s">
        <v>327</v>
      </c>
      <c r="AH95" s="37" t="s">
        <v>345</v>
      </c>
      <c r="AI95" s="90">
        <f t="shared" si="4"/>
        <v>100</v>
      </c>
      <c r="AJ95" s="90" t="str">
        <f t="shared" si="3"/>
        <v>Fuerte</v>
      </c>
      <c r="AK95" s="37" t="s">
        <v>350</v>
      </c>
      <c r="AL95" s="90" t="str">
        <f>IFERROR(VLOOKUP(AJ95&amp;AK95,Tabla_Controles!$B$56:$G$65,5,FALSE),"")</f>
        <v>Fuerte</v>
      </c>
      <c r="AM95" s="91">
        <f t="shared" si="5"/>
        <v>100</v>
      </c>
      <c r="AN95" s="348">
        <f>IFERROR(AVERAGE(AM95:AM101),"")</f>
        <v>75</v>
      </c>
      <c r="AO95" s="351" t="str">
        <f>IF($AN95=100,"Fuerte",IF($AN95&lt;100,"Moderado",IF($AN95&lt;50,"Débil",IF($AN95=0,"",""))))</f>
        <v>Moderado</v>
      </c>
      <c r="AP95" s="391" t="s">
        <v>475</v>
      </c>
      <c r="AQ95" s="394">
        <f>IFERROR(P95-VLOOKUP(AO95&amp;AP95,Tabla_Controles!$B$77:$E$83,4,0),"")</f>
        <v>2</v>
      </c>
      <c r="AR95" s="390" t="str">
        <f>IF($AQ95="","",IF($AQ95=1,"Muy Baja",IF($AQ95=2,"Baja",IF($AQ95=3,"Media",IF($AQ95=4,"Alta",IF($AQ95=5,"Muy Alta","Muy Baja"))))))</f>
        <v>Baja</v>
      </c>
      <c r="AS95" s="390" t="str">
        <f>T95</f>
        <v>Catastrófico</v>
      </c>
      <c r="AT95" s="362" t="str">
        <f>IF(OR(AND($AR95="Muy Baja",$AS95="Leve"),AND($AR95="Muy Baja",$AS95="Menor"),AND($AR95="Baja",$AS95="Leve"),AND($AR95="Baja",$AS95="Menor"),AND($AR95="Media",$AS95="Leve")),"Bajo",IF(OR(AND($AR95="Muy baja",$AS95="Moderado"),AND($AR95="Baja",$AS95="Moderado"),AND($AR95="Media",$AS95="Menor"),AND($AR95="Alta",$AS95="Leve")),"Moderado",IF(OR(AND($AR95="Muy Baja",$AS95="Mayor"),AND($AR95="Baja",$AS95="Mayor"),AND($AR95="Media",$AS95="Moderado"),AND($AR95="Alta",$AS95="Menor"),AND($AR95="Alta",$AS95="Moderado"),AND($AR95="Muy Alta",$AS95="Leve"),AND($AR95="Muy Alta",$AS95="Menor")),"Alto",IF(OR(AND($AR95="Muy Baja",$AS95="Catastrófico"),AND($AR95="Baja",$AS95="Catastrófico"),AND($AR95="Media",$AS95="Mayor"),AND($AR95="Media",$AS95="Catastrófico"),AND($AR95="Alta",$AS95="Mayor"),AND($AR95="Alta",$AS95="Catastrófico"),AND($AR95="Muy Alta",$AS95="Moderado"),AND($AR95="Muy Alta",$AS95="Mayor"),AND($AR95="Muy Alta",$AS95="Catastrófico")),"Extremo",""))))</f>
        <v>Extremo</v>
      </c>
      <c r="AU95" s="363" t="s">
        <v>650</v>
      </c>
      <c r="AV95" s="88" t="s">
        <v>506</v>
      </c>
      <c r="AW95" s="38" t="s">
        <v>575</v>
      </c>
      <c r="AX95" s="250" t="s">
        <v>812</v>
      </c>
      <c r="AY95" s="92" t="s">
        <v>863</v>
      </c>
      <c r="AZ95" s="260">
        <v>45107</v>
      </c>
      <c r="BA95" s="260">
        <v>45122</v>
      </c>
      <c r="BB95" s="405" t="s">
        <v>819</v>
      </c>
      <c r="BC95" s="89" t="s">
        <v>513</v>
      </c>
      <c r="BD95" s="86"/>
      <c r="BE95" s="39"/>
      <c r="BF95" s="39"/>
      <c r="BG95" s="88" t="s">
        <v>511</v>
      </c>
      <c r="BH95" s="86"/>
      <c r="BI95" s="92"/>
      <c r="BJ95" s="92"/>
      <c r="BK95" s="416"/>
      <c r="BL95" s="400"/>
      <c r="BM95" s="400"/>
    </row>
    <row r="96" spans="1:65" ht="102" x14ac:dyDescent="0.3">
      <c r="A96" s="386"/>
      <c r="B96" s="273">
        <v>183</v>
      </c>
      <c r="C96" s="266"/>
      <c r="D96" s="268"/>
      <c r="E96" s="268"/>
      <c r="F96" s="268"/>
      <c r="G96" s="291"/>
      <c r="H96" s="280"/>
      <c r="I96" s="397"/>
      <c r="J96" s="278"/>
      <c r="K96" s="89" t="s">
        <v>493</v>
      </c>
      <c r="L96" s="38" t="s">
        <v>789</v>
      </c>
      <c r="M96" s="283"/>
      <c r="N96" s="278"/>
      <c r="O96" s="272"/>
      <c r="P96" s="388"/>
      <c r="Q96" s="270"/>
      <c r="R96" s="287"/>
      <c r="S96" s="289"/>
      <c r="T96" s="272"/>
      <c r="U96" s="285"/>
      <c r="V96" s="277"/>
      <c r="W96" s="89" t="s">
        <v>514</v>
      </c>
      <c r="X96" s="87" t="s">
        <v>792</v>
      </c>
      <c r="Y96" s="36" t="s">
        <v>548</v>
      </c>
      <c r="Z96" s="36" t="s">
        <v>791</v>
      </c>
      <c r="AA96" s="246" t="s">
        <v>865</v>
      </c>
      <c r="AB96" s="59" t="s">
        <v>319</v>
      </c>
      <c r="AC96" s="59" t="s">
        <v>323</v>
      </c>
      <c r="AD96" s="37" t="s">
        <v>327</v>
      </c>
      <c r="AE96" s="37" t="s">
        <v>332</v>
      </c>
      <c r="AF96" s="37" t="s">
        <v>336</v>
      </c>
      <c r="AG96" s="56" t="s">
        <v>327</v>
      </c>
      <c r="AH96" s="37" t="s">
        <v>345</v>
      </c>
      <c r="AI96" s="90">
        <f t="shared" si="4"/>
        <v>95</v>
      </c>
      <c r="AJ96" s="90" t="str">
        <f t="shared" si="3"/>
        <v>Moderado</v>
      </c>
      <c r="AK96" s="37" t="s">
        <v>350</v>
      </c>
      <c r="AL96" s="90" t="str">
        <f>IFERROR(VLOOKUP(AJ96&amp;AK96,Tabla_Controles!$B$56:$G$65,5,FALSE),"")</f>
        <v>Moderado</v>
      </c>
      <c r="AM96" s="91">
        <f t="shared" si="5"/>
        <v>50</v>
      </c>
      <c r="AN96" s="349"/>
      <c r="AO96" s="352"/>
      <c r="AP96" s="392"/>
      <c r="AQ96" s="395"/>
      <c r="AR96" s="390"/>
      <c r="AS96" s="390"/>
      <c r="AT96" s="362"/>
      <c r="AU96" s="363"/>
      <c r="AV96" s="88" t="s">
        <v>507</v>
      </c>
      <c r="AW96" s="38" t="s">
        <v>71</v>
      </c>
      <c r="AX96" s="38" t="s">
        <v>71</v>
      </c>
      <c r="AY96" s="38" t="s">
        <v>71</v>
      </c>
      <c r="AZ96" s="38" t="s">
        <v>71</v>
      </c>
      <c r="BA96" s="38" t="s">
        <v>71</v>
      </c>
      <c r="BB96" s="406"/>
      <c r="BC96" s="89" t="s">
        <v>514</v>
      </c>
      <c r="BD96" s="86"/>
      <c r="BE96" s="39"/>
      <c r="BF96" s="39"/>
      <c r="BG96" s="88" t="s">
        <v>512</v>
      </c>
      <c r="BH96" s="86"/>
      <c r="BI96" s="92"/>
      <c r="BJ96" s="92"/>
      <c r="BK96" s="417"/>
      <c r="BL96" s="401"/>
      <c r="BM96" s="401"/>
    </row>
    <row r="97" spans="1:65" ht="30" hidden="1" customHeight="1" x14ac:dyDescent="0.3">
      <c r="A97" s="386"/>
      <c r="B97" s="273">
        <v>183</v>
      </c>
      <c r="C97" s="266"/>
      <c r="D97" s="268"/>
      <c r="E97" s="268"/>
      <c r="F97" s="268"/>
      <c r="G97" s="291"/>
      <c r="H97" s="280"/>
      <c r="I97" s="397"/>
      <c r="J97" s="278"/>
      <c r="K97" s="89" t="s">
        <v>494</v>
      </c>
      <c r="L97" s="38"/>
      <c r="M97" s="283"/>
      <c r="N97" s="278"/>
      <c r="O97" s="272"/>
      <c r="P97" s="388"/>
      <c r="Q97" s="270"/>
      <c r="R97" s="287"/>
      <c r="S97" s="289"/>
      <c r="T97" s="272"/>
      <c r="U97" s="285"/>
      <c r="V97" s="277"/>
      <c r="W97" s="89" t="s">
        <v>515</v>
      </c>
      <c r="X97" s="87"/>
      <c r="Y97" s="36"/>
      <c r="Z97" s="36"/>
      <c r="AA97" s="246"/>
      <c r="AB97" s="59"/>
      <c r="AC97" s="59"/>
      <c r="AD97" s="37"/>
      <c r="AE97" s="37"/>
      <c r="AF97" s="37"/>
      <c r="AG97" s="56"/>
      <c r="AH97" s="37"/>
      <c r="AI97" s="90" t="str">
        <f t="shared" si="4"/>
        <v/>
      </c>
      <c r="AJ97" s="90" t="str">
        <f t="shared" si="3"/>
        <v/>
      </c>
      <c r="AK97" s="37"/>
      <c r="AL97" s="90" t="str">
        <f>IFERROR(VLOOKUP(AJ97&amp;AK97,Tabla_Controles!$B$56:$G$65,5,FALSE),"")</f>
        <v/>
      </c>
      <c r="AM97" s="91" t="str">
        <f t="shared" si="5"/>
        <v/>
      </c>
      <c r="AN97" s="349"/>
      <c r="AO97" s="352"/>
      <c r="AP97" s="392"/>
      <c r="AQ97" s="395"/>
      <c r="AR97" s="390"/>
      <c r="AS97" s="390"/>
      <c r="AT97" s="362"/>
      <c r="AU97" s="363"/>
      <c r="AV97" s="88" t="s">
        <v>508</v>
      </c>
      <c r="AW97" s="237"/>
      <c r="AX97" s="237"/>
      <c r="AY97" s="237"/>
      <c r="AZ97" s="240"/>
      <c r="BA97" s="240"/>
      <c r="BB97" s="406"/>
      <c r="BC97" s="89" t="s">
        <v>515</v>
      </c>
      <c r="BD97" s="86"/>
      <c r="BE97" s="39"/>
      <c r="BF97" s="39"/>
      <c r="BG97" s="88" t="s">
        <v>506</v>
      </c>
      <c r="BH97" s="86"/>
      <c r="BI97" s="92"/>
      <c r="BJ97" s="92"/>
      <c r="BK97" s="417"/>
      <c r="BL97" s="401"/>
      <c r="BM97" s="401"/>
    </row>
    <row r="98" spans="1:65" ht="30" hidden="1" customHeight="1" x14ac:dyDescent="0.3">
      <c r="A98" s="386"/>
      <c r="B98" s="273">
        <v>183</v>
      </c>
      <c r="C98" s="266"/>
      <c r="D98" s="268"/>
      <c r="E98" s="268"/>
      <c r="F98" s="268"/>
      <c r="G98" s="291"/>
      <c r="H98" s="280"/>
      <c r="I98" s="397"/>
      <c r="J98" s="278"/>
      <c r="K98" s="89" t="s">
        <v>495</v>
      </c>
      <c r="L98" s="38"/>
      <c r="M98" s="283"/>
      <c r="N98" s="278"/>
      <c r="O98" s="272"/>
      <c r="P98" s="388"/>
      <c r="Q98" s="270"/>
      <c r="R98" s="287"/>
      <c r="S98" s="289"/>
      <c r="T98" s="272"/>
      <c r="U98" s="285"/>
      <c r="V98" s="277"/>
      <c r="W98" s="89" t="s">
        <v>516</v>
      </c>
      <c r="X98" s="87"/>
      <c r="Y98" s="36"/>
      <c r="Z98" s="36"/>
      <c r="AA98" s="246"/>
      <c r="AB98" s="59"/>
      <c r="AC98" s="59"/>
      <c r="AD98" s="37"/>
      <c r="AE98" s="37"/>
      <c r="AF98" s="37"/>
      <c r="AG98" s="56"/>
      <c r="AH98" s="37"/>
      <c r="AI98" s="90" t="str">
        <f t="shared" si="4"/>
        <v/>
      </c>
      <c r="AJ98" s="90" t="str">
        <f t="shared" si="3"/>
        <v/>
      </c>
      <c r="AK98" s="37"/>
      <c r="AL98" s="90" t="str">
        <f>IFERROR(VLOOKUP(AJ98&amp;AK98,Tabla_Controles!$B$56:$G$65,5,FALSE),"")</f>
        <v/>
      </c>
      <c r="AM98" s="91" t="str">
        <f t="shared" si="5"/>
        <v/>
      </c>
      <c r="AN98" s="349"/>
      <c r="AO98" s="352"/>
      <c r="AP98" s="392"/>
      <c r="AQ98" s="395"/>
      <c r="AR98" s="390"/>
      <c r="AS98" s="390"/>
      <c r="AT98" s="362"/>
      <c r="AU98" s="363"/>
      <c r="AV98" s="88" t="s">
        <v>509</v>
      </c>
      <c r="AW98" s="237"/>
      <c r="AX98" s="237"/>
      <c r="AY98" s="237"/>
      <c r="AZ98" s="240"/>
      <c r="BA98" s="240"/>
      <c r="BB98" s="406"/>
      <c r="BC98" s="89" t="s">
        <v>516</v>
      </c>
      <c r="BD98" s="86"/>
      <c r="BE98" s="39"/>
      <c r="BF98" s="39"/>
      <c r="BG98" s="88" t="s">
        <v>507</v>
      </c>
      <c r="BH98" s="86"/>
      <c r="BI98" s="92"/>
      <c r="BJ98" s="92"/>
      <c r="BK98" s="417"/>
      <c r="BL98" s="401"/>
      <c r="BM98" s="401"/>
    </row>
    <row r="99" spans="1:65" ht="30" hidden="1" customHeight="1" x14ac:dyDescent="0.3">
      <c r="A99" s="386"/>
      <c r="B99" s="273">
        <v>183</v>
      </c>
      <c r="C99" s="266"/>
      <c r="D99" s="268"/>
      <c r="E99" s="268"/>
      <c r="F99" s="268"/>
      <c r="G99" s="291"/>
      <c r="H99" s="280"/>
      <c r="I99" s="397"/>
      <c r="J99" s="278"/>
      <c r="K99" s="89" t="s">
        <v>496</v>
      </c>
      <c r="L99" s="38"/>
      <c r="M99" s="283"/>
      <c r="N99" s="278"/>
      <c r="O99" s="272"/>
      <c r="P99" s="388"/>
      <c r="Q99" s="270"/>
      <c r="R99" s="287"/>
      <c r="S99" s="289"/>
      <c r="T99" s="272"/>
      <c r="U99" s="285"/>
      <c r="V99" s="277"/>
      <c r="W99" s="89" t="s">
        <v>517</v>
      </c>
      <c r="X99" s="87"/>
      <c r="Y99" s="36"/>
      <c r="Z99" s="36"/>
      <c r="AA99" s="246"/>
      <c r="AB99" s="59"/>
      <c r="AC99" s="59"/>
      <c r="AD99" s="37"/>
      <c r="AE99" s="37"/>
      <c r="AF99" s="37"/>
      <c r="AG99" s="56"/>
      <c r="AH99" s="37"/>
      <c r="AI99" s="90" t="str">
        <f t="shared" si="4"/>
        <v/>
      </c>
      <c r="AJ99" s="90" t="str">
        <f t="shared" si="3"/>
        <v/>
      </c>
      <c r="AK99" s="37"/>
      <c r="AL99" s="90" t="str">
        <f>IFERROR(VLOOKUP(AJ99&amp;AK99,Tabla_Controles!$B$56:$G$65,5,FALSE),"")</f>
        <v/>
      </c>
      <c r="AM99" s="91" t="str">
        <f t="shared" si="5"/>
        <v/>
      </c>
      <c r="AN99" s="349"/>
      <c r="AO99" s="352"/>
      <c r="AP99" s="392"/>
      <c r="AQ99" s="395"/>
      <c r="AR99" s="390"/>
      <c r="AS99" s="390"/>
      <c r="AT99" s="362"/>
      <c r="AU99" s="363"/>
      <c r="AV99" s="88" t="s">
        <v>510</v>
      </c>
      <c r="AW99" s="237"/>
      <c r="AX99" s="237"/>
      <c r="AY99" s="237"/>
      <c r="AZ99" s="240"/>
      <c r="BA99" s="240"/>
      <c r="BB99" s="406"/>
      <c r="BC99" s="89" t="s">
        <v>517</v>
      </c>
      <c r="BD99" s="86"/>
      <c r="BE99" s="39"/>
      <c r="BF99" s="39"/>
      <c r="BG99" s="88" t="s">
        <v>508</v>
      </c>
      <c r="BH99" s="86"/>
      <c r="BI99" s="92"/>
      <c r="BJ99" s="92"/>
      <c r="BK99" s="417"/>
      <c r="BL99" s="401"/>
      <c r="BM99" s="401"/>
    </row>
    <row r="100" spans="1:65" ht="30" hidden="1" customHeight="1" x14ac:dyDescent="0.3">
      <c r="A100" s="386"/>
      <c r="B100" s="273">
        <v>183</v>
      </c>
      <c r="C100" s="266"/>
      <c r="D100" s="268"/>
      <c r="E100" s="268"/>
      <c r="F100" s="268"/>
      <c r="G100" s="291"/>
      <c r="H100" s="280"/>
      <c r="I100" s="397"/>
      <c r="J100" s="278"/>
      <c r="K100" s="89" t="s">
        <v>497</v>
      </c>
      <c r="L100" s="38"/>
      <c r="M100" s="283"/>
      <c r="N100" s="278"/>
      <c r="O100" s="272"/>
      <c r="P100" s="388"/>
      <c r="Q100" s="270"/>
      <c r="R100" s="287"/>
      <c r="S100" s="289"/>
      <c r="T100" s="272"/>
      <c r="U100" s="285"/>
      <c r="V100" s="277"/>
      <c r="W100" s="89" t="s">
        <v>518</v>
      </c>
      <c r="X100" s="87"/>
      <c r="Y100" s="36"/>
      <c r="Z100" s="36"/>
      <c r="AA100" s="246"/>
      <c r="AB100" s="59"/>
      <c r="AC100" s="59"/>
      <c r="AD100" s="37"/>
      <c r="AE100" s="37"/>
      <c r="AF100" s="37"/>
      <c r="AG100" s="56"/>
      <c r="AH100" s="37"/>
      <c r="AI100" s="90" t="str">
        <f t="shared" si="4"/>
        <v/>
      </c>
      <c r="AJ100" s="90" t="str">
        <f t="shared" si="3"/>
        <v/>
      </c>
      <c r="AK100" s="37"/>
      <c r="AL100" s="90" t="str">
        <f>IFERROR(VLOOKUP(AJ100&amp;AK100,Tabla_Controles!$B$56:$G$65,5,FALSE),"")</f>
        <v/>
      </c>
      <c r="AM100" s="91" t="str">
        <f t="shared" si="5"/>
        <v/>
      </c>
      <c r="AN100" s="349"/>
      <c r="AO100" s="352"/>
      <c r="AP100" s="392"/>
      <c r="AQ100" s="395"/>
      <c r="AR100" s="390"/>
      <c r="AS100" s="390"/>
      <c r="AT100" s="362"/>
      <c r="AU100" s="363"/>
      <c r="AV100" s="88" t="s">
        <v>511</v>
      </c>
      <c r="AW100" s="237"/>
      <c r="AX100" s="237"/>
      <c r="AY100" s="237"/>
      <c r="AZ100" s="240"/>
      <c r="BA100" s="240"/>
      <c r="BB100" s="406"/>
      <c r="BC100" s="89" t="s">
        <v>518</v>
      </c>
      <c r="BD100" s="86"/>
      <c r="BE100" s="39"/>
      <c r="BF100" s="39"/>
      <c r="BG100" s="88" t="s">
        <v>509</v>
      </c>
      <c r="BH100" s="86"/>
      <c r="BI100" s="92"/>
      <c r="BJ100" s="92"/>
      <c r="BK100" s="417"/>
      <c r="BL100" s="401"/>
      <c r="BM100" s="401"/>
    </row>
    <row r="101" spans="1:65" ht="30" hidden="1" customHeight="1" x14ac:dyDescent="0.3">
      <c r="A101" s="386"/>
      <c r="B101" s="273">
        <v>183</v>
      </c>
      <c r="C101" s="267"/>
      <c r="D101" s="268"/>
      <c r="E101" s="268"/>
      <c r="F101" s="268"/>
      <c r="G101" s="292"/>
      <c r="H101" s="281"/>
      <c r="I101" s="397"/>
      <c r="J101" s="278"/>
      <c r="K101" s="89" t="s">
        <v>498</v>
      </c>
      <c r="L101" s="38"/>
      <c r="M101" s="284"/>
      <c r="N101" s="278"/>
      <c r="O101" s="272"/>
      <c r="P101" s="388"/>
      <c r="Q101" s="271"/>
      <c r="R101" s="288"/>
      <c r="S101" s="289"/>
      <c r="T101" s="272"/>
      <c r="U101" s="285"/>
      <c r="V101" s="277"/>
      <c r="W101" s="89" t="s">
        <v>519</v>
      </c>
      <c r="X101" s="87"/>
      <c r="Y101" s="36"/>
      <c r="Z101" s="36"/>
      <c r="AA101" s="246"/>
      <c r="AB101" s="59"/>
      <c r="AC101" s="59"/>
      <c r="AD101" s="37"/>
      <c r="AE101" s="37"/>
      <c r="AF101" s="37"/>
      <c r="AG101" s="56"/>
      <c r="AH101" s="37"/>
      <c r="AI101" s="90" t="str">
        <f t="shared" si="4"/>
        <v/>
      </c>
      <c r="AJ101" s="90" t="str">
        <f t="shared" si="3"/>
        <v/>
      </c>
      <c r="AK101" s="37"/>
      <c r="AL101" s="90" t="str">
        <f>IFERROR(VLOOKUP(AJ101&amp;AK101,Tabla_Controles!$B$56:$G$65,5,FALSE),"")</f>
        <v/>
      </c>
      <c r="AM101" s="91" t="str">
        <f t="shared" si="5"/>
        <v/>
      </c>
      <c r="AN101" s="350"/>
      <c r="AO101" s="353"/>
      <c r="AP101" s="393"/>
      <c r="AQ101" s="396"/>
      <c r="AR101" s="390"/>
      <c r="AS101" s="390"/>
      <c r="AT101" s="362"/>
      <c r="AU101" s="363"/>
      <c r="AV101" s="88" t="s">
        <v>512</v>
      </c>
      <c r="AW101" s="237"/>
      <c r="AX101" s="237"/>
      <c r="AY101" s="237"/>
      <c r="AZ101" s="240"/>
      <c r="BA101" s="240"/>
      <c r="BB101" s="407"/>
      <c r="BC101" s="89" t="s">
        <v>519</v>
      </c>
      <c r="BD101" s="86"/>
      <c r="BE101" s="39"/>
      <c r="BF101" s="39"/>
      <c r="BG101" s="88" t="s">
        <v>510</v>
      </c>
      <c r="BH101" s="86"/>
      <c r="BI101" s="92"/>
      <c r="BJ101" s="92"/>
      <c r="BK101" s="418"/>
      <c r="BL101" s="402"/>
      <c r="BM101" s="402"/>
    </row>
    <row r="102" spans="1:65" ht="178.5" x14ac:dyDescent="0.3">
      <c r="A102" s="386" t="str">
        <f>C102&amp;COUNTIF($C$10:C102,C102)</f>
        <v>Corrupción14</v>
      </c>
      <c r="B102" s="273">
        <v>184</v>
      </c>
      <c r="C102" s="265" t="s">
        <v>85</v>
      </c>
      <c r="D102" s="268" t="s">
        <v>79</v>
      </c>
      <c r="E102" s="268" t="s">
        <v>450</v>
      </c>
      <c r="F102" s="268" t="s">
        <v>415</v>
      </c>
      <c r="G102" s="290" t="s">
        <v>594</v>
      </c>
      <c r="H102" s="279" t="s">
        <v>553</v>
      </c>
      <c r="I102" s="397" t="str">
        <f>"Posibilidad de recibir o solicitar cualquier dádiva o beneficio a nombre propio o de terceros, con el fin de "&amp;J102</f>
        <v>Posibilidad de recibir o solicitar cualquier dádiva o beneficio a nombre propio o de terceros, con el fin de enajenar de manera temprana un bien sin el cumplimiento de los requisitos exigibles.</v>
      </c>
      <c r="J102" s="278" t="s">
        <v>620</v>
      </c>
      <c r="K102" s="89" t="s">
        <v>492</v>
      </c>
      <c r="L102" s="38" t="s">
        <v>682</v>
      </c>
      <c r="M102" s="282" t="s">
        <v>635</v>
      </c>
      <c r="N102" s="278" t="s">
        <v>113</v>
      </c>
      <c r="O102" s="272" t="str">
        <f>IF(N102="","",IF(OR($N102=Tabla_Probabilidad!$D$20,$N102=Tabla_Probabilidad!$J$20),"Muy Baja",IF(OR($N102=Tabla_Probabilidad!$E$20,$N102=Tabla_Probabilidad!$K$20),"Baja",IF(OR($N102=Tabla_Probabilidad!$F$20,$N102=Tabla_Probabilidad!$L$20),"Media",IF(OR($N102=Tabla_Probabilidad!$G$20,$N102=Tabla_Probabilidad!$M$20),"Alta",IF(OR($N102=Tabla_Probabilidad!$H$20,$N102=Tabla_Probabilidad!$N$20),"Muy Alta"))))))</f>
        <v>Media</v>
      </c>
      <c r="P102" s="388">
        <f>IF(O102="Muy Baja",1,IF(O102="Baja",2,IF(O102="Media",3,IF(O102="Alta",4,IF(O102="Muy Alta",5,"")))))</f>
        <v>3</v>
      </c>
      <c r="Q102" s="269" t="str">
        <f>IFERROR(IF($C102="Corrupción",HYPERLINK("#"&amp;"Impacto_Riesgos!C"&amp;MATCH($B102,Impacto_Riesgos!$B$10:$B$138,0)+9,"Calcula el impacto aquí"),"")," ")</f>
        <v>Calcula el impacto aquí</v>
      </c>
      <c r="R102" s="286">
        <f>IFERROR(VLOOKUP(A102,Impacto_Riesgos!$A$8:$W$138,23,),"NA")</f>
        <v>16</v>
      </c>
      <c r="S102" s="289" t="s">
        <v>109</v>
      </c>
      <c r="T102" s="272" t="str">
        <f>IF($S102='Tabla Impacto'!$F$10,"Moderado",IF($S102='Tabla Impacto'!$G$10,"Mayor",IF($S102='Tabla Impacto'!$H$10,"Catastrófico","")))</f>
        <v>Catastrófico</v>
      </c>
      <c r="U102" s="285">
        <f>IF(T102="Leve",1,IF(T102="Menor",2,IF(T102="Moderado",3,IF(T102="Mayor",4,IF(T102="Catastrófico",5,"")))))</f>
        <v>5</v>
      </c>
      <c r="V102" s="277" t="str">
        <f>IF(OR(AND($O102="Muy Baja",T102="Leve"),AND($O102="Muy Baja",T102="Menor"),AND($O102="Baja",T102="Leve"),AND($O102="Baja",T102="Menor"),AND($O102="Media",T102="Leve")),"Bajo",IF(OR(AND($O102="Muy baja",T102="Moderado"),AND($O102="Baja",T102="Moderado"),AND($O102="Media",T102="Menor"),AND($O102="Alta",T102="Leve")),"Moderado",IF(OR(AND($O102="Muy Baja",T102="Mayor"),AND($O102="Baja",T102="Mayor"),AND($O102="Media",T102="Moderado"),AND($O102="Alta",T102="Menor"),AND($O102="Alta",T102="Moderado"),AND($O102="Muy Alta",T102="Leve"),AND($O102="Muy Alta",T102="Menor")),"Alto",IF(OR(AND($O102="Muy Baja",T102="Catastrófico"),AND($O102="Baja",T102="Catastrófico"),AND($O102="Media",T102="Mayor"),AND($O102="Media",T102="Catastrófico"),AND($O102="Alta",T102="Mayor"),AND($O102="Alta",T102="Catastrófico"),AND($O102="Muy Alta",T102="Moderado"),AND($O102="Muy Alta",T102="Mayor"),AND($O102="Muy Alta",T102="Catastrófico")),"Extremo",""))))</f>
        <v>Extremo</v>
      </c>
      <c r="W102" s="89" t="s">
        <v>513</v>
      </c>
      <c r="X102" s="87" t="s">
        <v>793</v>
      </c>
      <c r="Y102" s="36" t="s">
        <v>557</v>
      </c>
      <c r="Z102" s="36" t="s">
        <v>796</v>
      </c>
      <c r="AA102" s="246" t="s">
        <v>853</v>
      </c>
      <c r="AB102" s="59" t="s">
        <v>319</v>
      </c>
      <c r="AC102" s="59" t="s">
        <v>323</v>
      </c>
      <c r="AD102" s="37" t="s">
        <v>327</v>
      </c>
      <c r="AE102" s="37" t="s">
        <v>331</v>
      </c>
      <c r="AF102" s="37" t="s">
        <v>336</v>
      </c>
      <c r="AG102" s="56" t="s">
        <v>327</v>
      </c>
      <c r="AH102" s="37" t="s">
        <v>345</v>
      </c>
      <c r="AI102" s="90">
        <f t="shared" si="4"/>
        <v>100</v>
      </c>
      <c r="AJ102" s="90" t="str">
        <f t="shared" si="3"/>
        <v>Fuerte</v>
      </c>
      <c r="AK102" s="37" t="s">
        <v>350</v>
      </c>
      <c r="AL102" s="90" t="str">
        <f>IFERROR(VLOOKUP(AJ102&amp;AK102,Tabla_Controles!$B$56:$G$65,5,FALSE),"")</f>
        <v>Fuerte</v>
      </c>
      <c r="AM102" s="91">
        <f t="shared" si="5"/>
        <v>100</v>
      </c>
      <c r="AN102" s="348">
        <f>IFERROR(AVERAGE(AM102:AM108),"")</f>
        <v>83.333333333333329</v>
      </c>
      <c r="AO102" s="351" t="str">
        <f>IF($AN102=100,"Fuerte",IF($AN102&lt;100,"Moderado",IF($AN102&lt;50,"Débil",IF($AN102=0,"",""))))</f>
        <v>Moderado</v>
      </c>
      <c r="AP102" s="391" t="s">
        <v>475</v>
      </c>
      <c r="AQ102" s="394">
        <f>IFERROR(P102-VLOOKUP(AO102&amp;AP102,Tabla_Controles!$B$77:$E$83,4,0),"")</f>
        <v>2</v>
      </c>
      <c r="AR102" s="390" t="str">
        <f>IF($AQ102="","",IF($AQ102=1,"Muy Baja",IF($AQ102=2,"Baja",IF($AQ102=3,"Media",IF($AQ102=4,"Alta",IF($AQ102=5,"Muy Alta","Muy Baja"))))))</f>
        <v>Baja</v>
      </c>
      <c r="AS102" s="390" t="str">
        <f>T102</f>
        <v>Catastrófico</v>
      </c>
      <c r="AT102" s="362" t="str">
        <f>IF(OR(AND($AR102="Muy Baja",$AS102="Leve"),AND($AR102="Muy Baja",$AS102="Menor"),AND($AR102="Baja",$AS102="Leve"),AND($AR102="Baja",$AS102="Menor"),AND($AR102="Media",$AS102="Leve")),"Bajo",IF(OR(AND($AR102="Muy baja",$AS102="Moderado"),AND($AR102="Baja",$AS102="Moderado"),AND($AR102="Media",$AS102="Menor"),AND($AR102="Alta",$AS102="Leve")),"Moderado",IF(OR(AND($AR102="Muy Baja",$AS102="Mayor"),AND($AR102="Baja",$AS102="Mayor"),AND($AR102="Media",$AS102="Moderado"),AND($AR102="Alta",$AS102="Menor"),AND($AR102="Alta",$AS102="Moderado"),AND($AR102="Muy Alta",$AS102="Leve"),AND($AR102="Muy Alta",$AS102="Menor")),"Alto",IF(OR(AND($AR102="Muy Baja",$AS102="Catastrófico"),AND($AR102="Baja",$AS102="Catastrófico"),AND($AR102="Media",$AS102="Mayor"),AND($AR102="Media",$AS102="Catastrófico"),AND($AR102="Alta",$AS102="Mayor"),AND($AR102="Alta",$AS102="Catastrófico"),AND($AR102="Muy Alta",$AS102="Moderado"),AND($AR102="Muy Alta",$AS102="Mayor"),AND($AR102="Muy Alta",$AS102="Catastrófico")),"Extremo",""))))</f>
        <v>Extremo</v>
      </c>
      <c r="AU102" s="363" t="s">
        <v>650</v>
      </c>
      <c r="AV102" s="88" t="s">
        <v>506</v>
      </c>
      <c r="AW102" s="248" t="s">
        <v>576</v>
      </c>
      <c r="AX102" s="250" t="s">
        <v>812</v>
      </c>
      <c r="AY102" s="92" t="s">
        <v>853</v>
      </c>
      <c r="AZ102" s="255">
        <v>45260</v>
      </c>
      <c r="BA102" s="255">
        <v>45291</v>
      </c>
      <c r="BB102" s="405" t="s">
        <v>819</v>
      </c>
      <c r="BC102" s="89" t="s">
        <v>513</v>
      </c>
      <c r="BD102" s="86"/>
      <c r="BE102" s="39"/>
      <c r="BF102" s="39"/>
      <c r="BG102" s="88" t="s">
        <v>511</v>
      </c>
      <c r="BH102" s="86"/>
      <c r="BI102" s="92"/>
      <c r="BJ102" s="92"/>
      <c r="BK102" s="416"/>
      <c r="BL102" s="400"/>
      <c r="BM102" s="400"/>
    </row>
    <row r="103" spans="1:65" ht="102" x14ac:dyDescent="0.3">
      <c r="A103" s="386"/>
      <c r="B103" s="273">
        <v>184</v>
      </c>
      <c r="C103" s="266"/>
      <c r="D103" s="268"/>
      <c r="E103" s="268"/>
      <c r="F103" s="268"/>
      <c r="G103" s="291"/>
      <c r="H103" s="280"/>
      <c r="I103" s="397"/>
      <c r="J103" s="278"/>
      <c r="K103" s="89" t="s">
        <v>493</v>
      </c>
      <c r="L103" s="38" t="s">
        <v>683</v>
      </c>
      <c r="M103" s="283"/>
      <c r="N103" s="278"/>
      <c r="O103" s="272"/>
      <c r="P103" s="388"/>
      <c r="Q103" s="270"/>
      <c r="R103" s="287"/>
      <c r="S103" s="289"/>
      <c r="T103" s="272"/>
      <c r="U103" s="285"/>
      <c r="V103" s="277"/>
      <c r="W103" s="89" t="s">
        <v>514</v>
      </c>
      <c r="X103" s="87" t="s">
        <v>794</v>
      </c>
      <c r="Y103" s="36" t="s">
        <v>558</v>
      </c>
      <c r="Z103" s="36" t="s">
        <v>797</v>
      </c>
      <c r="AA103" s="246" t="s">
        <v>854</v>
      </c>
      <c r="AB103" s="59" t="s">
        <v>319</v>
      </c>
      <c r="AC103" s="59" t="s">
        <v>323</v>
      </c>
      <c r="AD103" s="37" t="s">
        <v>327</v>
      </c>
      <c r="AE103" s="37" t="s">
        <v>331</v>
      </c>
      <c r="AF103" s="37" t="s">
        <v>336</v>
      </c>
      <c r="AG103" s="56" t="s">
        <v>327</v>
      </c>
      <c r="AH103" s="37" t="s">
        <v>345</v>
      </c>
      <c r="AI103" s="90">
        <f t="shared" si="4"/>
        <v>100</v>
      </c>
      <c r="AJ103" s="90" t="str">
        <f t="shared" si="3"/>
        <v>Fuerte</v>
      </c>
      <c r="AK103" s="37" t="s">
        <v>350</v>
      </c>
      <c r="AL103" s="90" t="str">
        <f>IFERROR(VLOOKUP(AJ103&amp;AK103,Tabla_Controles!$B$56:$G$65,5,FALSE),"")</f>
        <v>Fuerte</v>
      </c>
      <c r="AM103" s="91">
        <f t="shared" si="5"/>
        <v>100</v>
      </c>
      <c r="AN103" s="349"/>
      <c r="AO103" s="352"/>
      <c r="AP103" s="392"/>
      <c r="AQ103" s="395"/>
      <c r="AR103" s="390"/>
      <c r="AS103" s="390"/>
      <c r="AT103" s="362"/>
      <c r="AU103" s="363"/>
      <c r="AV103" s="88" t="s">
        <v>507</v>
      </c>
      <c r="AW103" s="38" t="s">
        <v>575</v>
      </c>
      <c r="AX103" s="250" t="s">
        <v>812</v>
      </c>
      <c r="AY103" s="92" t="s">
        <v>863</v>
      </c>
      <c r="AZ103" s="260">
        <v>45107</v>
      </c>
      <c r="BA103" s="260">
        <v>45122</v>
      </c>
      <c r="BB103" s="406"/>
      <c r="BC103" s="89" t="s">
        <v>514</v>
      </c>
      <c r="BD103" s="86"/>
      <c r="BE103" s="39"/>
      <c r="BF103" s="39"/>
      <c r="BG103" s="88" t="s">
        <v>512</v>
      </c>
      <c r="BH103" s="86"/>
      <c r="BI103" s="92"/>
      <c r="BJ103" s="92"/>
      <c r="BK103" s="417"/>
      <c r="BL103" s="401"/>
      <c r="BM103" s="401"/>
    </row>
    <row r="104" spans="1:65" ht="89.25" x14ac:dyDescent="0.3">
      <c r="A104" s="386"/>
      <c r="B104" s="273">
        <v>184</v>
      </c>
      <c r="C104" s="266"/>
      <c r="D104" s="268"/>
      <c r="E104" s="268"/>
      <c r="F104" s="268"/>
      <c r="G104" s="291"/>
      <c r="H104" s="280"/>
      <c r="I104" s="397"/>
      <c r="J104" s="278"/>
      <c r="K104" s="89" t="s">
        <v>494</v>
      </c>
      <c r="L104" s="38" t="s">
        <v>554</v>
      </c>
      <c r="M104" s="283"/>
      <c r="N104" s="278"/>
      <c r="O104" s="272"/>
      <c r="P104" s="388"/>
      <c r="Q104" s="270"/>
      <c r="R104" s="287"/>
      <c r="S104" s="289"/>
      <c r="T104" s="272"/>
      <c r="U104" s="285"/>
      <c r="V104" s="277"/>
      <c r="W104" s="89" t="s">
        <v>515</v>
      </c>
      <c r="X104" s="87" t="s">
        <v>795</v>
      </c>
      <c r="Y104" s="36" t="s">
        <v>559</v>
      </c>
      <c r="Z104" s="36" t="s">
        <v>798</v>
      </c>
      <c r="AA104" s="246" t="s">
        <v>874</v>
      </c>
      <c r="AB104" s="59" t="s">
        <v>319</v>
      </c>
      <c r="AC104" s="59" t="s">
        <v>323</v>
      </c>
      <c r="AD104" s="37" t="s">
        <v>327</v>
      </c>
      <c r="AE104" s="37" t="s">
        <v>331</v>
      </c>
      <c r="AF104" s="37" t="s">
        <v>336</v>
      </c>
      <c r="AG104" s="56" t="s">
        <v>327</v>
      </c>
      <c r="AH104" s="37" t="s">
        <v>345</v>
      </c>
      <c r="AI104" s="90">
        <f t="shared" si="4"/>
        <v>100</v>
      </c>
      <c r="AJ104" s="90" t="str">
        <f t="shared" ref="AJ104:AJ167" si="6">IF(COUNTBLANK(AB104:AH104)=7,"",IF($AI104&lt;86,"Débil",IF($AI104&lt;96,"Moderado","Fuerte")))</f>
        <v>Fuerte</v>
      </c>
      <c r="AK104" s="37" t="s">
        <v>350</v>
      </c>
      <c r="AL104" s="90" t="str">
        <f>IFERROR(VLOOKUP(AJ104&amp;AK104,Tabla_Controles!$B$56:$G$65,5,FALSE),"")</f>
        <v>Fuerte</v>
      </c>
      <c r="AM104" s="91">
        <f t="shared" si="5"/>
        <v>100</v>
      </c>
      <c r="AN104" s="349"/>
      <c r="AO104" s="352"/>
      <c r="AP104" s="392"/>
      <c r="AQ104" s="395"/>
      <c r="AR104" s="390"/>
      <c r="AS104" s="390"/>
      <c r="AT104" s="362"/>
      <c r="AU104" s="363"/>
      <c r="AV104" s="88" t="s">
        <v>508</v>
      </c>
      <c r="AW104" s="38" t="s">
        <v>71</v>
      </c>
      <c r="AX104" s="38" t="s">
        <v>71</v>
      </c>
      <c r="AY104" s="38" t="s">
        <v>71</v>
      </c>
      <c r="AZ104" s="38" t="s">
        <v>71</v>
      </c>
      <c r="BA104" s="38" t="s">
        <v>71</v>
      </c>
      <c r="BB104" s="406"/>
      <c r="BC104" s="89" t="s">
        <v>515</v>
      </c>
      <c r="BD104" s="86"/>
      <c r="BE104" s="39"/>
      <c r="BF104" s="39"/>
      <c r="BG104" s="88" t="s">
        <v>506</v>
      </c>
      <c r="BH104" s="86"/>
      <c r="BI104" s="92"/>
      <c r="BJ104" s="92"/>
      <c r="BK104" s="417"/>
      <c r="BL104" s="401"/>
      <c r="BM104" s="401"/>
    </row>
    <row r="105" spans="1:65" ht="89.25" x14ac:dyDescent="0.3">
      <c r="A105" s="386"/>
      <c r="B105" s="273">
        <v>184</v>
      </c>
      <c r="C105" s="266"/>
      <c r="D105" s="268"/>
      <c r="E105" s="268"/>
      <c r="F105" s="268"/>
      <c r="G105" s="291"/>
      <c r="H105" s="280"/>
      <c r="I105" s="397"/>
      <c r="J105" s="278"/>
      <c r="K105" s="89" t="s">
        <v>495</v>
      </c>
      <c r="L105" s="38" t="s">
        <v>555</v>
      </c>
      <c r="M105" s="283"/>
      <c r="N105" s="278"/>
      <c r="O105" s="272"/>
      <c r="P105" s="388"/>
      <c r="Q105" s="270"/>
      <c r="R105" s="287"/>
      <c r="S105" s="289"/>
      <c r="T105" s="272"/>
      <c r="U105" s="285"/>
      <c r="V105" s="277"/>
      <c r="W105" s="89" t="s">
        <v>516</v>
      </c>
      <c r="X105" s="87" t="s">
        <v>800</v>
      </c>
      <c r="Y105" s="36" t="s">
        <v>560</v>
      </c>
      <c r="Z105" s="36" t="s">
        <v>799</v>
      </c>
      <c r="AA105" s="246" t="s">
        <v>875</v>
      </c>
      <c r="AB105" s="59" t="s">
        <v>319</v>
      </c>
      <c r="AC105" s="59" t="s">
        <v>323</v>
      </c>
      <c r="AD105" s="37" t="s">
        <v>327</v>
      </c>
      <c r="AE105" s="37" t="s">
        <v>331</v>
      </c>
      <c r="AF105" s="37" t="s">
        <v>336</v>
      </c>
      <c r="AG105" s="56" t="s">
        <v>327</v>
      </c>
      <c r="AH105" s="37" t="s">
        <v>345</v>
      </c>
      <c r="AI105" s="90">
        <f t="shared" ref="AI105:AI168" si="7">IF(COUNTBLANK(AB105:AH105)=7,"",IF($AB105="Asignado",15,0)+IF($AC105="Adecuado",15,0)+IF($AD105="Oportuna",15,0)+IF($AE105="Prevenir",15,0)+IF($AE105="Detectar",10,0)+IF($AF105="Confiable",15,0)+IF($AG105="Oportuna",15,0)+IF($AH105="Completa",10,0)+IF($AH105="Incompleta",5,0))</f>
        <v>100</v>
      </c>
      <c r="AJ105" s="90" t="str">
        <f t="shared" si="6"/>
        <v>Fuerte</v>
      </c>
      <c r="AK105" s="37" t="s">
        <v>350</v>
      </c>
      <c r="AL105" s="90" t="str">
        <f>IFERROR(VLOOKUP(AJ105&amp;AK105,Tabla_Controles!$B$56:$G$65,5,FALSE),"")</f>
        <v>Fuerte</v>
      </c>
      <c r="AM105" s="91">
        <f t="shared" ref="AM105:AM168" si="8">IF($AL105="","",IF($AL105="Fuerte",100,IF($AL105="Moderado",50,0)))</f>
        <v>100</v>
      </c>
      <c r="AN105" s="349"/>
      <c r="AO105" s="352"/>
      <c r="AP105" s="392"/>
      <c r="AQ105" s="395"/>
      <c r="AR105" s="390"/>
      <c r="AS105" s="390"/>
      <c r="AT105" s="362"/>
      <c r="AU105" s="363"/>
      <c r="AV105" s="88" t="s">
        <v>509</v>
      </c>
      <c r="AW105" s="38" t="s">
        <v>71</v>
      </c>
      <c r="AX105" s="38" t="s">
        <v>71</v>
      </c>
      <c r="AY105" s="38" t="s">
        <v>71</v>
      </c>
      <c r="AZ105" s="38" t="s">
        <v>71</v>
      </c>
      <c r="BA105" s="38" t="s">
        <v>71</v>
      </c>
      <c r="BB105" s="406"/>
      <c r="BC105" s="89" t="s">
        <v>516</v>
      </c>
      <c r="BD105" s="86"/>
      <c r="BE105" s="39"/>
      <c r="BF105" s="39"/>
      <c r="BG105" s="88" t="s">
        <v>507</v>
      </c>
      <c r="BH105" s="86"/>
      <c r="BI105" s="92"/>
      <c r="BJ105" s="92"/>
      <c r="BK105" s="417"/>
      <c r="BL105" s="401"/>
      <c r="BM105" s="401"/>
    </row>
    <row r="106" spans="1:65" ht="178.5" x14ac:dyDescent="0.3">
      <c r="A106" s="386"/>
      <c r="B106" s="273">
        <v>184</v>
      </c>
      <c r="C106" s="266"/>
      <c r="D106" s="268"/>
      <c r="E106" s="268"/>
      <c r="F106" s="268"/>
      <c r="G106" s="291"/>
      <c r="H106" s="280"/>
      <c r="I106" s="397"/>
      <c r="J106" s="278"/>
      <c r="K106" s="89" t="s">
        <v>496</v>
      </c>
      <c r="L106" s="38" t="s">
        <v>681</v>
      </c>
      <c r="M106" s="283"/>
      <c r="N106" s="278"/>
      <c r="O106" s="272"/>
      <c r="P106" s="388"/>
      <c r="Q106" s="270"/>
      <c r="R106" s="287"/>
      <c r="S106" s="289"/>
      <c r="T106" s="272"/>
      <c r="U106" s="285"/>
      <c r="V106" s="277"/>
      <c r="W106" s="89" t="s">
        <v>517</v>
      </c>
      <c r="X106" s="87" t="s">
        <v>801</v>
      </c>
      <c r="Y106" s="36" t="s">
        <v>561</v>
      </c>
      <c r="Z106" s="36" t="s">
        <v>796</v>
      </c>
      <c r="AA106" s="246" t="s">
        <v>862</v>
      </c>
      <c r="AB106" s="59" t="s">
        <v>319</v>
      </c>
      <c r="AC106" s="59" t="s">
        <v>323</v>
      </c>
      <c r="AD106" s="37" t="s">
        <v>327</v>
      </c>
      <c r="AE106" s="37" t="s">
        <v>332</v>
      </c>
      <c r="AF106" s="37" t="s">
        <v>336</v>
      </c>
      <c r="AG106" s="56" t="s">
        <v>327</v>
      </c>
      <c r="AH106" s="37" t="s">
        <v>345</v>
      </c>
      <c r="AI106" s="90">
        <f t="shared" si="7"/>
        <v>95</v>
      </c>
      <c r="AJ106" s="90" t="str">
        <f t="shared" si="6"/>
        <v>Moderado</v>
      </c>
      <c r="AK106" s="37" t="s">
        <v>350</v>
      </c>
      <c r="AL106" s="90" t="str">
        <f>IFERROR(VLOOKUP(AJ106&amp;AK106,Tabla_Controles!$B$56:$G$65,5,FALSE),"")</f>
        <v>Moderado</v>
      </c>
      <c r="AM106" s="91">
        <f t="shared" si="8"/>
        <v>50</v>
      </c>
      <c r="AN106" s="349"/>
      <c r="AO106" s="352"/>
      <c r="AP106" s="392"/>
      <c r="AQ106" s="395"/>
      <c r="AR106" s="390"/>
      <c r="AS106" s="390"/>
      <c r="AT106" s="362"/>
      <c r="AU106" s="363"/>
      <c r="AV106" s="88" t="s">
        <v>510</v>
      </c>
      <c r="AW106" s="38" t="s">
        <v>71</v>
      </c>
      <c r="AX106" s="38" t="s">
        <v>71</v>
      </c>
      <c r="AY106" s="38" t="s">
        <v>71</v>
      </c>
      <c r="AZ106" s="38" t="s">
        <v>71</v>
      </c>
      <c r="BA106" s="38" t="s">
        <v>71</v>
      </c>
      <c r="BB106" s="406"/>
      <c r="BC106" s="89" t="s">
        <v>517</v>
      </c>
      <c r="BD106" s="86"/>
      <c r="BE106" s="39"/>
      <c r="BF106" s="39"/>
      <c r="BG106" s="88" t="s">
        <v>508</v>
      </c>
      <c r="BH106" s="86"/>
      <c r="BI106" s="92"/>
      <c r="BJ106" s="92"/>
      <c r="BK106" s="417"/>
      <c r="BL106" s="401"/>
      <c r="BM106" s="401"/>
    </row>
    <row r="107" spans="1:65" ht="178.5" x14ac:dyDescent="0.3">
      <c r="A107" s="386"/>
      <c r="B107" s="273">
        <v>184</v>
      </c>
      <c r="C107" s="266"/>
      <c r="D107" s="268"/>
      <c r="E107" s="268"/>
      <c r="F107" s="268"/>
      <c r="G107" s="291"/>
      <c r="H107" s="280"/>
      <c r="I107" s="397"/>
      <c r="J107" s="278"/>
      <c r="K107" s="89" t="s">
        <v>497</v>
      </c>
      <c r="L107" s="38" t="s">
        <v>556</v>
      </c>
      <c r="M107" s="283"/>
      <c r="N107" s="278"/>
      <c r="O107" s="272"/>
      <c r="P107" s="388"/>
      <c r="Q107" s="270"/>
      <c r="R107" s="287"/>
      <c r="S107" s="289"/>
      <c r="T107" s="272"/>
      <c r="U107" s="285"/>
      <c r="V107" s="277"/>
      <c r="W107" s="89" t="s">
        <v>518</v>
      </c>
      <c r="X107" s="87" t="s">
        <v>802</v>
      </c>
      <c r="Y107" s="36" t="s">
        <v>562</v>
      </c>
      <c r="Z107" s="36" t="s">
        <v>796</v>
      </c>
      <c r="AA107" s="246" t="s">
        <v>876</v>
      </c>
      <c r="AB107" s="59" t="s">
        <v>319</v>
      </c>
      <c r="AC107" s="59" t="s">
        <v>323</v>
      </c>
      <c r="AD107" s="37" t="s">
        <v>327</v>
      </c>
      <c r="AE107" s="37" t="s">
        <v>332</v>
      </c>
      <c r="AF107" s="37" t="s">
        <v>336</v>
      </c>
      <c r="AG107" s="56" t="s">
        <v>327</v>
      </c>
      <c r="AH107" s="37" t="s">
        <v>345</v>
      </c>
      <c r="AI107" s="90">
        <f t="shared" si="7"/>
        <v>95</v>
      </c>
      <c r="AJ107" s="90" t="str">
        <f t="shared" si="6"/>
        <v>Moderado</v>
      </c>
      <c r="AK107" s="37" t="s">
        <v>350</v>
      </c>
      <c r="AL107" s="90" t="str">
        <f>IFERROR(VLOOKUP(AJ107&amp;AK107,Tabla_Controles!$B$56:$G$65,5,FALSE),"")</f>
        <v>Moderado</v>
      </c>
      <c r="AM107" s="91">
        <f t="shared" si="8"/>
        <v>50</v>
      </c>
      <c r="AN107" s="349"/>
      <c r="AO107" s="352"/>
      <c r="AP107" s="392"/>
      <c r="AQ107" s="395"/>
      <c r="AR107" s="390"/>
      <c r="AS107" s="390"/>
      <c r="AT107" s="362"/>
      <c r="AU107" s="363"/>
      <c r="AV107" s="88" t="s">
        <v>511</v>
      </c>
      <c r="AW107" s="38" t="s">
        <v>71</v>
      </c>
      <c r="AX107" s="38" t="s">
        <v>71</v>
      </c>
      <c r="AY107" s="38" t="s">
        <v>71</v>
      </c>
      <c r="AZ107" s="38" t="s">
        <v>71</v>
      </c>
      <c r="BA107" s="38" t="s">
        <v>71</v>
      </c>
      <c r="BB107" s="406"/>
      <c r="BC107" s="89" t="s">
        <v>518</v>
      </c>
      <c r="BD107" s="86"/>
      <c r="BE107" s="39"/>
      <c r="BF107" s="39"/>
      <c r="BG107" s="88" t="s">
        <v>509</v>
      </c>
      <c r="BH107" s="86"/>
      <c r="BI107" s="92"/>
      <c r="BJ107" s="92"/>
      <c r="BK107" s="417"/>
      <c r="BL107" s="401"/>
      <c r="BM107" s="401"/>
    </row>
    <row r="108" spans="1:65" ht="30" hidden="1" customHeight="1" x14ac:dyDescent="0.3">
      <c r="A108" s="386"/>
      <c r="B108" s="273">
        <v>184</v>
      </c>
      <c r="C108" s="267"/>
      <c r="D108" s="268"/>
      <c r="E108" s="268"/>
      <c r="F108" s="268"/>
      <c r="G108" s="292"/>
      <c r="H108" s="281"/>
      <c r="I108" s="397"/>
      <c r="J108" s="278"/>
      <c r="K108" s="89" t="s">
        <v>498</v>
      </c>
      <c r="L108" s="38"/>
      <c r="M108" s="284"/>
      <c r="N108" s="278"/>
      <c r="O108" s="272"/>
      <c r="P108" s="388"/>
      <c r="Q108" s="271"/>
      <c r="R108" s="288"/>
      <c r="S108" s="289"/>
      <c r="T108" s="272"/>
      <c r="U108" s="285"/>
      <c r="V108" s="277"/>
      <c r="W108" s="89" t="s">
        <v>519</v>
      </c>
      <c r="X108" s="87"/>
      <c r="Y108" s="36"/>
      <c r="Z108" s="36"/>
      <c r="AA108" s="246"/>
      <c r="AB108" s="59"/>
      <c r="AC108" s="59"/>
      <c r="AD108" s="37"/>
      <c r="AE108" s="37"/>
      <c r="AF108" s="37"/>
      <c r="AG108" s="56"/>
      <c r="AH108" s="37"/>
      <c r="AI108" s="90" t="str">
        <f t="shared" si="7"/>
        <v/>
      </c>
      <c r="AJ108" s="90" t="str">
        <f t="shared" si="6"/>
        <v/>
      </c>
      <c r="AK108" s="37"/>
      <c r="AL108" s="90" t="str">
        <f>IFERROR(VLOOKUP(AJ108&amp;AK108,Tabla_Controles!$B$56:$G$65,5,FALSE),"")</f>
        <v/>
      </c>
      <c r="AM108" s="91" t="str">
        <f t="shared" si="8"/>
        <v/>
      </c>
      <c r="AN108" s="350"/>
      <c r="AO108" s="353"/>
      <c r="AP108" s="393"/>
      <c r="AQ108" s="396"/>
      <c r="AR108" s="390"/>
      <c r="AS108" s="390"/>
      <c r="AT108" s="362"/>
      <c r="AU108" s="363"/>
      <c r="AV108" s="88" t="s">
        <v>512</v>
      </c>
      <c r="AW108" s="237"/>
      <c r="AX108" s="237"/>
      <c r="AY108" s="240"/>
      <c r="AZ108" s="240"/>
      <c r="BA108" s="240"/>
      <c r="BB108" s="407"/>
      <c r="BC108" s="89" t="s">
        <v>519</v>
      </c>
      <c r="BD108" s="86"/>
      <c r="BE108" s="39"/>
      <c r="BF108" s="39"/>
      <c r="BG108" s="88" t="s">
        <v>510</v>
      </c>
      <c r="BH108" s="86"/>
      <c r="BI108" s="92"/>
      <c r="BJ108" s="92"/>
      <c r="BK108" s="418"/>
      <c r="BL108" s="402"/>
      <c r="BM108" s="402"/>
    </row>
    <row r="109" spans="1:65" ht="114.75" x14ac:dyDescent="0.3">
      <c r="A109" s="386" t="str">
        <f>C109&amp;COUNTIF($C$10:C109,C109)</f>
        <v>Corrupción15</v>
      </c>
      <c r="B109" s="273">
        <v>185</v>
      </c>
      <c r="C109" s="265" t="s">
        <v>85</v>
      </c>
      <c r="D109" s="268" t="s">
        <v>79</v>
      </c>
      <c r="E109" s="268" t="s">
        <v>449</v>
      </c>
      <c r="F109" s="268" t="s">
        <v>595</v>
      </c>
      <c r="G109" s="290" t="s">
        <v>596</v>
      </c>
      <c r="H109" s="408" t="s">
        <v>612</v>
      </c>
      <c r="I109" s="397" t="str">
        <f>"Posibilidad de recibir o solicitar cualquier dádiva o beneficio a nombre propio o de terceros, con el fin de "&amp;J109</f>
        <v>Posibilidad de recibir o solicitar cualquier dádiva o beneficio a nombre propio o de terceros, con el fin de asignar un bien para su disposición o administración temporal sin el cumplimiento de los requisitos de ley y la normativa definida.</v>
      </c>
      <c r="J109" s="278" t="s">
        <v>850</v>
      </c>
      <c r="K109" s="89" t="s">
        <v>492</v>
      </c>
      <c r="L109" s="38" t="s">
        <v>676</v>
      </c>
      <c r="M109" s="282" t="s">
        <v>636</v>
      </c>
      <c r="N109" s="278" t="s">
        <v>113</v>
      </c>
      <c r="O109" s="272" t="str">
        <f>IF(N109="","",IF(OR($N109=Tabla_Probabilidad!$D$20,$N109=Tabla_Probabilidad!$J$20),"Muy Baja",IF(OR($N109=Tabla_Probabilidad!$E$20,$N109=Tabla_Probabilidad!$K$20),"Baja",IF(OR($N109=Tabla_Probabilidad!$F$20,$N109=Tabla_Probabilidad!$L$20),"Media",IF(OR($N109=Tabla_Probabilidad!$G$20,$N109=Tabla_Probabilidad!$M$20),"Alta",IF(OR($N109=Tabla_Probabilidad!$H$20,$N109=Tabla_Probabilidad!$N$20),"Muy Alta"))))))</f>
        <v>Media</v>
      </c>
      <c r="P109" s="388">
        <f>IF(O109="Muy Baja",1,IF(O109="Baja",2,IF(O109="Media",3,IF(O109="Alta",4,IF(O109="Muy Alta",5,"")))))</f>
        <v>3</v>
      </c>
      <c r="Q109" s="269" t="str">
        <f>IFERROR(IF($C109="Corrupción",HYPERLINK("#"&amp;"Impacto_Riesgos!C"&amp;MATCH($B109,Impacto_Riesgos!$B$10:$B$138,0)+9,"Calcula el impacto aquí"),"")," ")</f>
        <v>Calcula el impacto aquí</v>
      </c>
      <c r="R109" s="286">
        <f>IFERROR(VLOOKUP(A109,Impacto_Riesgos!$A$8:$W$138,23,),"NA")</f>
        <v>16</v>
      </c>
      <c r="S109" s="289" t="s">
        <v>109</v>
      </c>
      <c r="T109" s="272" t="str">
        <f>IF($S109='Tabla Impacto'!$F$10,"Moderado",IF($S109='Tabla Impacto'!$G$10,"Mayor",IF($S109='Tabla Impacto'!$H$10,"Catastrófico","")))</f>
        <v>Catastrófico</v>
      </c>
      <c r="U109" s="285">
        <f>IF(T109="Leve",1,IF(T109="Menor",2,IF(T109="Moderado",3,IF(T109="Mayor",4,IF(T109="Catastrófico",5,"")))))</f>
        <v>5</v>
      </c>
      <c r="V109" s="277" t="str">
        <f>IF(OR(AND($O109="Muy Baja",T109="Leve"),AND($O109="Muy Baja",T109="Menor"),AND($O109="Baja",T109="Leve"),AND($O109="Baja",T109="Menor"),AND($O109="Media",T109="Leve")),"Bajo",IF(OR(AND($O109="Muy baja",T109="Moderado"),AND($O109="Baja",T109="Moderado"),AND($O109="Media",T109="Menor"),AND($O109="Alta",T109="Leve")),"Moderado",IF(OR(AND($O109="Muy Baja",T109="Mayor"),AND($O109="Baja",T109="Mayor"),AND($O109="Media",T109="Moderado"),AND($O109="Alta",T109="Menor"),AND($O109="Alta",T109="Moderado"),AND($O109="Muy Alta",T109="Leve"),AND($O109="Muy Alta",T109="Menor")),"Alto",IF(OR(AND($O109="Muy Baja",T109="Catastrófico"),AND($O109="Baja",T109="Catastrófico"),AND($O109="Media",T109="Mayor"),AND($O109="Media",T109="Catastrófico"),AND($O109="Alta",T109="Mayor"),AND($O109="Alta",T109="Catastrófico"),AND($O109="Muy Alta",T109="Moderado"),AND($O109="Muy Alta",T109="Mayor"),AND($O109="Muy Alta",T109="Catastrófico")),"Extremo",""))))</f>
        <v>Extremo</v>
      </c>
      <c r="W109" s="89" t="s">
        <v>513</v>
      </c>
      <c r="X109" s="87" t="s">
        <v>803</v>
      </c>
      <c r="Y109" s="36" t="s">
        <v>563</v>
      </c>
      <c r="Z109" s="36" t="s">
        <v>804</v>
      </c>
      <c r="AA109" s="246" t="s">
        <v>869</v>
      </c>
      <c r="AB109" s="59" t="s">
        <v>319</v>
      </c>
      <c r="AC109" s="59" t="s">
        <v>323</v>
      </c>
      <c r="AD109" s="37" t="s">
        <v>327</v>
      </c>
      <c r="AE109" s="37" t="s">
        <v>332</v>
      </c>
      <c r="AF109" s="37" t="s">
        <v>336</v>
      </c>
      <c r="AG109" s="56" t="s">
        <v>327</v>
      </c>
      <c r="AH109" s="37" t="s">
        <v>345</v>
      </c>
      <c r="AI109" s="90">
        <f t="shared" si="7"/>
        <v>95</v>
      </c>
      <c r="AJ109" s="90" t="str">
        <f t="shared" si="6"/>
        <v>Moderado</v>
      </c>
      <c r="AK109" s="37" t="s">
        <v>350</v>
      </c>
      <c r="AL109" s="90" t="str">
        <f>IFERROR(VLOOKUP(AJ109&amp;AK109,Tabla_Controles!$B$56:$G$65,5,FALSE),"")</f>
        <v>Moderado</v>
      </c>
      <c r="AM109" s="91">
        <f t="shared" si="8"/>
        <v>50</v>
      </c>
      <c r="AN109" s="348">
        <f>IFERROR(AVERAGE(AM109:AM115),"")</f>
        <v>60</v>
      </c>
      <c r="AO109" s="351" t="str">
        <f>IF($AN109=100,"Fuerte",IF($AN109&lt;100,"Moderado",IF($AN109&lt;50,"Débil",IF($AN109=0,"",""))))</f>
        <v>Moderado</v>
      </c>
      <c r="AP109" s="391" t="s">
        <v>475</v>
      </c>
      <c r="AQ109" s="394">
        <f>IFERROR(P109-VLOOKUP(AO109&amp;AP109,Tabla_Controles!$B$77:$E$83,4,0),"")</f>
        <v>2</v>
      </c>
      <c r="AR109" s="390" t="str">
        <f>IF($AQ109="","",IF($AQ109=1,"Muy Baja",IF($AQ109=2,"Baja",IF($AQ109=3,"Media",IF($AQ109=4,"Alta",IF($AQ109=5,"Muy Alta","Muy Baja"))))))</f>
        <v>Baja</v>
      </c>
      <c r="AS109" s="390" t="str">
        <f>T109</f>
        <v>Catastrófico</v>
      </c>
      <c r="AT109" s="362" t="str">
        <f>IF(OR(AND($AR109="Muy Baja",$AS109="Leve"),AND($AR109="Muy Baja",$AS109="Menor"),AND($AR109="Baja",$AS109="Leve"),AND($AR109="Baja",$AS109="Menor"),AND($AR109="Media",$AS109="Leve")),"Bajo",IF(OR(AND($AR109="Muy baja",$AS109="Moderado"),AND($AR109="Baja",$AS109="Moderado"),AND($AR109="Media",$AS109="Menor"),AND($AR109="Alta",$AS109="Leve")),"Moderado",IF(OR(AND($AR109="Muy Baja",$AS109="Mayor"),AND($AR109="Baja",$AS109="Mayor"),AND($AR109="Media",$AS109="Moderado"),AND($AR109="Alta",$AS109="Menor"),AND($AR109="Alta",$AS109="Moderado"),AND($AR109="Muy Alta",$AS109="Leve"),AND($AR109="Muy Alta",$AS109="Menor")),"Alto",IF(OR(AND($AR109="Muy Baja",$AS109="Catastrófico"),AND($AR109="Baja",$AS109="Catastrófico"),AND($AR109="Media",$AS109="Mayor"),AND($AR109="Media",$AS109="Catastrófico"),AND($AR109="Alta",$AS109="Mayor"),AND($AR109="Alta",$AS109="Catastrófico"),AND($AR109="Muy Alta",$AS109="Moderado"),AND($AR109="Muy Alta",$AS109="Mayor"),AND($AR109="Muy Alta",$AS109="Catastrófico")),"Extremo",""))))</f>
        <v>Extremo</v>
      </c>
      <c r="AU109" s="363" t="s">
        <v>650</v>
      </c>
      <c r="AV109" s="88" t="s">
        <v>506</v>
      </c>
      <c r="AW109" s="248" t="s">
        <v>576</v>
      </c>
      <c r="AX109" s="250" t="s">
        <v>812</v>
      </c>
      <c r="AY109" s="92" t="s">
        <v>853</v>
      </c>
      <c r="AZ109" s="255">
        <v>45260</v>
      </c>
      <c r="BA109" s="255">
        <v>45291</v>
      </c>
      <c r="BB109" s="405" t="s">
        <v>819</v>
      </c>
      <c r="BC109" s="89" t="s">
        <v>513</v>
      </c>
      <c r="BD109" s="86"/>
      <c r="BE109" s="39"/>
      <c r="BF109" s="39"/>
      <c r="BG109" s="88" t="s">
        <v>511</v>
      </c>
      <c r="BH109" s="86"/>
      <c r="BI109" s="92"/>
      <c r="BJ109" s="92"/>
      <c r="BK109" s="416"/>
      <c r="BL109" s="400"/>
      <c r="BM109" s="400"/>
    </row>
    <row r="110" spans="1:65" ht="117" customHeight="1" x14ac:dyDescent="0.3">
      <c r="A110" s="386"/>
      <c r="B110" s="273">
        <v>185</v>
      </c>
      <c r="C110" s="266"/>
      <c r="D110" s="268"/>
      <c r="E110" s="268"/>
      <c r="F110" s="268"/>
      <c r="G110" s="291"/>
      <c r="H110" s="409"/>
      <c r="I110" s="397"/>
      <c r="J110" s="278"/>
      <c r="K110" s="89" t="s">
        <v>493</v>
      </c>
      <c r="L110" s="38" t="s">
        <v>677</v>
      </c>
      <c r="M110" s="283"/>
      <c r="N110" s="278"/>
      <c r="O110" s="272"/>
      <c r="P110" s="388"/>
      <c r="Q110" s="270"/>
      <c r="R110" s="287"/>
      <c r="S110" s="289"/>
      <c r="T110" s="272"/>
      <c r="U110" s="285"/>
      <c r="V110" s="277"/>
      <c r="W110" s="89" t="s">
        <v>514</v>
      </c>
      <c r="X110" s="87" t="s">
        <v>806</v>
      </c>
      <c r="Y110" s="36" t="s">
        <v>564</v>
      </c>
      <c r="Z110" s="36" t="s">
        <v>805</v>
      </c>
      <c r="AA110" s="246" t="s">
        <v>866</v>
      </c>
      <c r="AB110" s="59" t="s">
        <v>319</v>
      </c>
      <c r="AC110" s="59" t="s">
        <v>323</v>
      </c>
      <c r="AD110" s="37" t="s">
        <v>327</v>
      </c>
      <c r="AE110" s="37" t="s">
        <v>332</v>
      </c>
      <c r="AF110" s="37" t="s">
        <v>336</v>
      </c>
      <c r="AG110" s="56" t="s">
        <v>327</v>
      </c>
      <c r="AH110" s="37" t="s">
        <v>345</v>
      </c>
      <c r="AI110" s="90">
        <f t="shared" si="7"/>
        <v>95</v>
      </c>
      <c r="AJ110" s="90" t="str">
        <f t="shared" si="6"/>
        <v>Moderado</v>
      </c>
      <c r="AK110" s="37" t="s">
        <v>350</v>
      </c>
      <c r="AL110" s="90" t="str">
        <f>IFERROR(VLOOKUP(AJ110&amp;AK110,Tabla_Controles!$B$56:$G$65,5,FALSE),"")</f>
        <v>Moderado</v>
      </c>
      <c r="AM110" s="91">
        <f t="shared" si="8"/>
        <v>50</v>
      </c>
      <c r="AN110" s="349"/>
      <c r="AO110" s="352"/>
      <c r="AP110" s="392"/>
      <c r="AQ110" s="395"/>
      <c r="AR110" s="390"/>
      <c r="AS110" s="390"/>
      <c r="AT110" s="362"/>
      <c r="AU110" s="363"/>
      <c r="AV110" s="88" t="s">
        <v>507</v>
      </c>
      <c r="AW110" s="38" t="s">
        <v>575</v>
      </c>
      <c r="AX110" s="250" t="s">
        <v>812</v>
      </c>
      <c r="AY110" s="92" t="s">
        <v>863</v>
      </c>
      <c r="AZ110" s="260">
        <v>45107</v>
      </c>
      <c r="BA110" s="260">
        <v>45122</v>
      </c>
      <c r="BB110" s="406"/>
      <c r="BC110" s="89" t="s">
        <v>514</v>
      </c>
      <c r="BD110" s="86"/>
      <c r="BE110" s="39"/>
      <c r="BF110" s="39"/>
      <c r="BG110" s="88" t="s">
        <v>512</v>
      </c>
      <c r="BH110" s="86"/>
      <c r="BI110" s="92"/>
      <c r="BJ110" s="92"/>
      <c r="BK110" s="417"/>
      <c r="BL110" s="401"/>
      <c r="BM110" s="401"/>
    </row>
    <row r="111" spans="1:65" ht="102" x14ac:dyDescent="0.3">
      <c r="A111" s="386"/>
      <c r="B111" s="273">
        <v>185</v>
      </c>
      <c r="C111" s="266"/>
      <c r="D111" s="268"/>
      <c r="E111" s="268"/>
      <c r="F111" s="268"/>
      <c r="G111" s="291"/>
      <c r="H111" s="409"/>
      <c r="I111" s="397"/>
      <c r="J111" s="278"/>
      <c r="K111" s="89" t="s">
        <v>494</v>
      </c>
      <c r="L111" s="38" t="s">
        <v>678</v>
      </c>
      <c r="M111" s="283"/>
      <c r="N111" s="278"/>
      <c r="O111" s="272"/>
      <c r="P111" s="388"/>
      <c r="Q111" s="270"/>
      <c r="R111" s="287"/>
      <c r="S111" s="289"/>
      <c r="T111" s="272"/>
      <c r="U111" s="285"/>
      <c r="V111" s="277"/>
      <c r="W111" s="89" t="s">
        <v>515</v>
      </c>
      <c r="X111" s="87" t="s">
        <v>808</v>
      </c>
      <c r="Y111" s="36" t="s">
        <v>565</v>
      </c>
      <c r="Z111" s="36" t="s">
        <v>807</v>
      </c>
      <c r="AA111" s="246" t="s">
        <v>866</v>
      </c>
      <c r="AB111" s="59" t="s">
        <v>319</v>
      </c>
      <c r="AC111" s="59" t="s">
        <v>323</v>
      </c>
      <c r="AD111" s="37" t="s">
        <v>327</v>
      </c>
      <c r="AE111" s="37" t="s">
        <v>331</v>
      </c>
      <c r="AF111" s="37" t="s">
        <v>336</v>
      </c>
      <c r="AG111" s="56" t="s">
        <v>327</v>
      </c>
      <c r="AH111" s="37" t="s">
        <v>345</v>
      </c>
      <c r="AI111" s="90">
        <f t="shared" si="7"/>
        <v>100</v>
      </c>
      <c r="AJ111" s="90" t="str">
        <f t="shared" si="6"/>
        <v>Fuerte</v>
      </c>
      <c r="AK111" s="37" t="s">
        <v>350</v>
      </c>
      <c r="AL111" s="90" t="str">
        <f>IFERROR(VLOOKUP(AJ111&amp;AK111,Tabla_Controles!$B$56:$G$65,5,FALSE),"")</f>
        <v>Fuerte</v>
      </c>
      <c r="AM111" s="91">
        <f t="shared" si="8"/>
        <v>100</v>
      </c>
      <c r="AN111" s="349"/>
      <c r="AO111" s="352"/>
      <c r="AP111" s="392"/>
      <c r="AQ111" s="395"/>
      <c r="AR111" s="390"/>
      <c r="AS111" s="390"/>
      <c r="AT111" s="362"/>
      <c r="AU111" s="363"/>
      <c r="AV111" s="88" t="s">
        <v>508</v>
      </c>
      <c r="AW111" s="38" t="s">
        <v>71</v>
      </c>
      <c r="AX111" s="38" t="s">
        <v>71</v>
      </c>
      <c r="AY111" s="38" t="s">
        <v>71</v>
      </c>
      <c r="AZ111" s="38" t="s">
        <v>71</v>
      </c>
      <c r="BA111" s="38" t="s">
        <v>71</v>
      </c>
      <c r="BB111" s="406"/>
      <c r="BC111" s="89" t="s">
        <v>515</v>
      </c>
      <c r="BD111" s="86"/>
      <c r="BE111" s="39"/>
      <c r="BF111" s="39"/>
      <c r="BG111" s="88" t="s">
        <v>506</v>
      </c>
      <c r="BH111" s="86"/>
      <c r="BI111" s="92"/>
      <c r="BJ111" s="92"/>
      <c r="BK111" s="417"/>
      <c r="BL111" s="401"/>
      <c r="BM111" s="401"/>
    </row>
    <row r="112" spans="1:65" ht="114.75" x14ac:dyDescent="0.3">
      <c r="A112" s="386"/>
      <c r="B112" s="273">
        <v>185</v>
      </c>
      <c r="C112" s="266"/>
      <c r="D112" s="268"/>
      <c r="E112" s="268"/>
      <c r="F112" s="268"/>
      <c r="G112" s="291"/>
      <c r="H112" s="409"/>
      <c r="I112" s="397"/>
      <c r="J112" s="278"/>
      <c r="K112" s="89" t="s">
        <v>495</v>
      </c>
      <c r="L112" s="38" t="s">
        <v>679</v>
      </c>
      <c r="M112" s="283"/>
      <c r="N112" s="278"/>
      <c r="O112" s="272"/>
      <c r="P112" s="388"/>
      <c r="Q112" s="270"/>
      <c r="R112" s="287"/>
      <c r="S112" s="289"/>
      <c r="T112" s="272"/>
      <c r="U112" s="285"/>
      <c r="V112" s="277"/>
      <c r="W112" s="89" t="s">
        <v>516</v>
      </c>
      <c r="X112" s="87" t="s">
        <v>809</v>
      </c>
      <c r="Y112" s="36" t="s">
        <v>566</v>
      </c>
      <c r="Z112" s="36" t="s">
        <v>807</v>
      </c>
      <c r="AA112" s="246" t="s">
        <v>866</v>
      </c>
      <c r="AB112" s="59" t="s">
        <v>319</v>
      </c>
      <c r="AC112" s="59" t="s">
        <v>323</v>
      </c>
      <c r="AD112" s="37" t="s">
        <v>327</v>
      </c>
      <c r="AE112" s="37" t="s">
        <v>332</v>
      </c>
      <c r="AF112" s="37" t="s">
        <v>336</v>
      </c>
      <c r="AG112" s="56" t="s">
        <v>327</v>
      </c>
      <c r="AH112" s="37" t="s">
        <v>345</v>
      </c>
      <c r="AI112" s="90">
        <f t="shared" si="7"/>
        <v>95</v>
      </c>
      <c r="AJ112" s="90" t="str">
        <f t="shared" si="6"/>
        <v>Moderado</v>
      </c>
      <c r="AK112" s="37" t="s">
        <v>350</v>
      </c>
      <c r="AL112" s="90" t="str">
        <f>IFERROR(VLOOKUP(AJ112&amp;AK112,Tabla_Controles!$B$56:$G$65,5,FALSE),"")</f>
        <v>Moderado</v>
      </c>
      <c r="AM112" s="91">
        <f t="shared" si="8"/>
        <v>50</v>
      </c>
      <c r="AN112" s="349"/>
      <c r="AO112" s="352"/>
      <c r="AP112" s="392"/>
      <c r="AQ112" s="395"/>
      <c r="AR112" s="390"/>
      <c r="AS112" s="390"/>
      <c r="AT112" s="362"/>
      <c r="AU112" s="363"/>
      <c r="AV112" s="88" t="s">
        <v>509</v>
      </c>
      <c r="AW112" s="38" t="s">
        <v>71</v>
      </c>
      <c r="AX112" s="38" t="s">
        <v>71</v>
      </c>
      <c r="AY112" s="38" t="s">
        <v>71</v>
      </c>
      <c r="AZ112" s="38" t="s">
        <v>71</v>
      </c>
      <c r="BA112" s="38" t="s">
        <v>71</v>
      </c>
      <c r="BB112" s="406"/>
      <c r="BC112" s="89" t="s">
        <v>516</v>
      </c>
      <c r="BD112" s="86"/>
      <c r="BE112" s="39"/>
      <c r="BF112" s="39"/>
      <c r="BG112" s="88" t="s">
        <v>507</v>
      </c>
      <c r="BH112" s="86"/>
      <c r="BI112" s="92"/>
      <c r="BJ112" s="92"/>
      <c r="BK112" s="417"/>
      <c r="BL112" s="401"/>
      <c r="BM112" s="401"/>
    </row>
    <row r="113" spans="1:65" ht="153" x14ac:dyDescent="0.3">
      <c r="A113" s="386"/>
      <c r="B113" s="273">
        <v>185</v>
      </c>
      <c r="C113" s="266"/>
      <c r="D113" s="268"/>
      <c r="E113" s="268"/>
      <c r="F113" s="268"/>
      <c r="G113" s="291"/>
      <c r="H113" s="409"/>
      <c r="I113" s="397"/>
      <c r="J113" s="278"/>
      <c r="K113" s="89" t="s">
        <v>496</v>
      </c>
      <c r="L113" s="38" t="s">
        <v>680</v>
      </c>
      <c r="M113" s="283"/>
      <c r="N113" s="278"/>
      <c r="O113" s="272"/>
      <c r="P113" s="388"/>
      <c r="Q113" s="270"/>
      <c r="R113" s="287"/>
      <c r="S113" s="289"/>
      <c r="T113" s="272"/>
      <c r="U113" s="285"/>
      <c r="V113" s="277"/>
      <c r="W113" s="89" t="s">
        <v>517</v>
      </c>
      <c r="X113" s="87" t="s">
        <v>811</v>
      </c>
      <c r="Y113" s="36" t="s">
        <v>567</v>
      </c>
      <c r="Z113" s="36" t="s">
        <v>810</v>
      </c>
      <c r="AA113" s="246" t="s">
        <v>855</v>
      </c>
      <c r="AB113" s="59" t="s">
        <v>319</v>
      </c>
      <c r="AC113" s="59" t="s">
        <v>323</v>
      </c>
      <c r="AD113" s="37" t="s">
        <v>327</v>
      </c>
      <c r="AE113" s="37" t="s">
        <v>332</v>
      </c>
      <c r="AF113" s="37" t="s">
        <v>336</v>
      </c>
      <c r="AG113" s="56" t="s">
        <v>327</v>
      </c>
      <c r="AH113" s="37" t="s">
        <v>345</v>
      </c>
      <c r="AI113" s="90">
        <f t="shared" si="7"/>
        <v>95</v>
      </c>
      <c r="AJ113" s="90" t="str">
        <f t="shared" si="6"/>
        <v>Moderado</v>
      </c>
      <c r="AK113" s="37" t="s">
        <v>350</v>
      </c>
      <c r="AL113" s="90" t="str">
        <f>IFERROR(VLOOKUP(AJ113&amp;AK113,Tabla_Controles!$B$56:$G$65,5,FALSE),"")</f>
        <v>Moderado</v>
      </c>
      <c r="AM113" s="91">
        <f t="shared" si="8"/>
        <v>50</v>
      </c>
      <c r="AN113" s="349"/>
      <c r="AO113" s="352"/>
      <c r="AP113" s="392"/>
      <c r="AQ113" s="395"/>
      <c r="AR113" s="390"/>
      <c r="AS113" s="390"/>
      <c r="AT113" s="362"/>
      <c r="AU113" s="363"/>
      <c r="AV113" s="88" t="s">
        <v>510</v>
      </c>
      <c r="AW113" s="38" t="s">
        <v>71</v>
      </c>
      <c r="AX113" s="38" t="s">
        <v>71</v>
      </c>
      <c r="AY113" s="38" t="s">
        <v>71</v>
      </c>
      <c r="AZ113" s="38" t="s">
        <v>71</v>
      </c>
      <c r="BA113" s="38" t="s">
        <v>71</v>
      </c>
      <c r="BB113" s="406"/>
      <c r="BC113" s="89" t="s">
        <v>517</v>
      </c>
      <c r="BD113" s="86"/>
      <c r="BE113" s="39"/>
      <c r="BF113" s="39"/>
      <c r="BG113" s="88" t="s">
        <v>508</v>
      </c>
      <c r="BH113" s="86"/>
      <c r="BI113" s="92"/>
      <c r="BJ113" s="92"/>
      <c r="BK113" s="417"/>
      <c r="BL113" s="401"/>
      <c r="BM113" s="401"/>
    </row>
    <row r="114" spans="1:65" ht="48" hidden="1" customHeight="1" x14ac:dyDescent="0.3">
      <c r="A114" s="386"/>
      <c r="B114" s="273">
        <v>185</v>
      </c>
      <c r="C114" s="266"/>
      <c r="D114" s="268"/>
      <c r="E114" s="268"/>
      <c r="F114" s="268"/>
      <c r="G114" s="291"/>
      <c r="H114" s="409"/>
      <c r="I114" s="397"/>
      <c r="J114" s="278"/>
      <c r="K114" s="89" t="s">
        <v>497</v>
      </c>
      <c r="L114" s="38"/>
      <c r="M114" s="283"/>
      <c r="N114" s="278"/>
      <c r="O114" s="272"/>
      <c r="P114" s="388"/>
      <c r="Q114" s="270"/>
      <c r="R114" s="287"/>
      <c r="S114" s="289"/>
      <c r="T114" s="272"/>
      <c r="U114" s="285"/>
      <c r="V114" s="277"/>
      <c r="W114" s="89" t="s">
        <v>518</v>
      </c>
      <c r="X114" s="87"/>
      <c r="Y114" s="36"/>
      <c r="Z114" s="36"/>
      <c r="AA114" s="246"/>
      <c r="AB114" s="59"/>
      <c r="AC114" s="59"/>
      <c r="AD114" s="37"/>
      <c r="AE114" s="37"/>
      <c r="AF114" s="37"/>
      <c r="AG114" s="56"/>
      <c r="AH114" s="37"/>
      <c r="AI114" s="90" t="str">
        <f t="shared" si="7"/>
        <v/>
      </c>
      <c r="AJ114" s="90" t="str">
        <f t="shared" si="6"/>
        <v/>
      </c>
      <c r="AK114" s="37"/>
      <c r="AL114" s="90" t="str">
        <f>IFERROR(VLOOKUP(AJ114&amp;AK114,Tabla_Controles!$B$56:$G$65,5,FALSE),"")</f>
        <v/>
      </c>
      <c r="AM114" s="91" t="str">
        <f t="shared" si="8"/>
        <v/>
      </c>
      <c r="AN114" s="349"/>
      <c r="AO114" s="352"/>
      <c r="AP114" s="392"/>
      <c r="AQ114" s="395"/>
      <c r="AR114" s="390"/>
      <c r="AS114" s="390"/>
      <c r="AT114" s="362"/>
      <c r="AU114" s="363"/>
      <c r="AV114" s="88" t="s">
        <v>511</v>
      </c>
      <c r="AW114" s="237"/>
      <c r="AX114" s="237"/>
      <c r="AY114" s="240"/>
      <c r="AZ114" s="240"/>
      <c r="BA114" s="240"/>
      <c r="BB114" s="406"/>
      <c r="BC114" s="89" t="s">
        <v>518</v>
      </c>
      <c r="BD114" s="86"/>
      <c r="BE114" s="39"/>
      <c r="BF114" s="39"/>
      <c r="BG114" s="88" t="s">
        <v>509</v>
      </c>
      <c r="BH114" s="86"/>
      <c r="BI114" s="92"/>
      <c r="BJ114" s="92"/>
      <c r="BK114" s="417"/>
      <c r="BL114" s="401"/>
      <c r="BM114" s="401"/>
    </row>
    <row r="115" spans="1:65" ht="30" hidden="1" customHeight="1" x14ac:dyDescent="0.3">
      <c r="A115" s="386"/>
      <c r="B115" s="273">
        <v>185</v>
      </c>
      <c r="C115" s="267"/>
      <c r="D115" s="268"/>
      <c r="E115" s="268"/>
      <c r="F115" s="268"/>
      <c r="G115" s="292"/>
      <c r="H115" s="410"/>
      <c r="I115" s="397"/>
      <c r="J115" s="278"/>
      <c r="K115" s="89" t="s">
        <v>498</v>
      </c>
      <c r="L115" s="38"/>
      <c r="M115" s="284"/>
      <c r="N115" s="278"/>
      <c r="O115" s="272"/>
      <c r="P115" s="388"/>
      <c r="Q115" s="271"/>
      <c r="R115" s="288"/>
      <c r="S115" s="289"/>
      <c r="T115" s="272"/>
      <c r="U115" s="285"/>
      <c r="V115" s="277"/>
      <c r="W115" s="89" t="s">
        <v>519</v>
      </c>
      <c r="X115" s="87"/>
      <c r="Y115" s="36"/>
      <c r="Z115" s="36"/>
      <c r="AA115" s="246"/>
      <c r="AB115" s="59"/>
      <c r="AC115" s="59"/>
      <c r="AD115" s="37"/>
      <c r="AE115" s="37"/>
      <c r="AF115" s="37"/>
      <c r="AG115" s="56"/>
      <c r="AH115" s="37"/>
      <c r="AI115" s="90" t="str">
        <f t="shared" si="7"/>
        <v/>
      </c>
      <c r="AJ115" s="90" t="str">
        <f t="shared" si="6"/>
        <v/>
      </c>
      <c r="AK115" s="37"/>
      <c r="AL115" s="90" t="str">
        <f>IFERROR(VLOOKUP(AJ115&amp;AK115,Tabla_Controles!$B$56:$G$65,5,FALSE),"")</f>
        <v/>
      </c>
      <c r="AM115" s="91" t="str">
        <f t="shared" si="8"/>
        <v/>
      </c>
      <c r="AN115" s="350"/>
      <c r="AO115" s="353"/>
      <c r="AP115" s="393"/>
      <c r="AQ115" s="396"/>
      <c r="AR115" s="390"/>
      <c r="AS115" s="390"/>
      <c r="AT115" s="362"/>
      <c r="AU115" s="363"/>
      <c r="AV115" s="88" t="s">
        <v>512</v>
      </c>
      <c r="AW115" s="237"/>
      <c r="AX115" s="237"/>
      <c r="AY115" s="240"/>
      <c r="AZ115" s="240"/>
      <c r="BA115" s="240"/>
      <c r="BB115" s="407"/>
      <c r="BC115" s="89" t="s">
        <v>519</v>
      </c>
      <c r="BD115" s="86"/>
      <c r="BE115" s="39"/>
      <c r="BF115" s="39"/>
      <c r="BG115" s="88" t="s">
        <v>510</v>
      </c>
      <c r="BH115" s="86"/>
      <c r="BI115" s="92"/>
      <c r="BJ115" s="92"/>
      <c r="BK115" s="418"/>
      <c r="BL115" s="402"/>
      <c r="BM115" s="402"/>
    </row>
    <row r="116" spans="1:65" ht="139.5" x14ac:dyDescent="0.3">
      <c r="A116" s="386" t="str">
        <f>C116&amp;COUNTIF($C$10:C116,C116)</f>
        <v>Corrupción16</v>
      </c>
      <c r="B116" s="273">
        <v>186</v>
      </c>
      <c r="C116" s="265" t="s">
        <v>85</v>
      </c>
      <c r="D116" s="268" t="s">
        <v>599</v>
      </c>
      <c r="E116" s="268" t="s">
        <v>450</v>
      </c>
      <c r="F116" s="268" t="s">
        <v>421</v>
      </c>
      <c r="G116" s="290" t="s">
        <v>598</v>
      </c>
      <c r="H116" s="279" t="s">
        <v>421</v>
      </c>
      <c r="I116" s="397" t="str">
        <f>"Posibilidad de recibir o solicitar cualquier dádiva o beneficio a nombre propio o de terceros, con el fin de "&amp;J116</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J116" s="278" t="s">
        <v>851</v>
      </c>
      <c r="K116" s="89" t="s">
        <v>492</v>
      </c>
      <c r="L116" s="38" t="s">
        <v>668</v>
      </c>
      <c r="M116" s="282" t="s">
        <v>637</v>
      </c>
      <c r="N116" s="278" t="s">
        <v>113</v>
      </c>
      <c r="O116" s="272" t="str">
        <f>IF(N116="","",IF(OR($N116=Tabla_Probabilidad!$D$20,$N116=Tabla_Probabilidad!$J$20),"Muy Baja",IF(OR($N116=Tabla_Probabilidad!$E$20,$N116=Tabla_Probabilidad!$K$20),"Baja",IF(OR($N116=Tabla_Probabilidad!$F$20,$N116=Tabla_Probabilidad!$L$20),"Media",IF(OR($N116=Tabla_Probabilidad!$G$20,$N116=Tabla_Probabilidad!$M$20),"Alta",IF(OR($N116=Tabla_Probabilidad!$H$20,$N116=Tabla_Probabilidad!$N$20),"Muy Alta"))))))</f>
        <v>Media</v>
      </c>
      <c r="P116" s="388">
        <f>IF(O116="Muy Baja",1,IF(O116="Baja",2,IF(O116="Media",3,IF(O116="Alta",4,IF(O116="Muy Alta",5,"")))))</f>
        <v>3</v>
      </c>
      <c r="Q116" s="269" t="str">
        <f>IFERROR(IF($C116="Corrupción",HYPERLINK("#"&amp;"Impacto_Riesgos!C"&amp;MATCH($B116,Impacto_Riesgos!$B$10:$B$138,0)+9,"Calcula el impacto aquí"),"")," ")</f>
        <v>Calcula el impacto aquí</v>
      </c>
      <c r="R116" s="286">
        <f>IFERROR(VLOOKUP(A116,Impacto_Riesgos!$A$8:$W$138,23,),"NA")</f>
        <v>16</v>
      </c>
      <c r="S116" s="289" t="s">
        <v>109</v>
      </c>
      <c r="T116" s="272" t="str">
        <f>IF($S116='Tabla Impacto'!$F$10,"Moderado",IF($S116='Tabla Impacto'!$G$10,"Mayor",IF($S116='Tabla Impacto'!$H$10,"Catastrófico","")))</f>
        <v>Catastrófico</v>
      </c>
      <c r="U116" s="285">
        <f>IF(T116="Leve",1,IF(T116="Menor",2,IF(T116="Moderado",3,IF(T116="Mayor",4,IF(T116="Catastrófico",5,"")))))</f>
        <v>5</v>
      </c>
      <c r="V116" s="277" t="str">
        <f>IF(OR(AND($O116="Muy Baja",T116="Leve"),AND($O116="Muy Baja",T116="Menor"),AND($O116="Baja",T116="Leve"),AND($O116="Baja",T116="Menor"),AND($O116="Media",T116="Leve")),"Bajo",IF(OR(AND($O116="Muy baja",T116="Moderado"),AND($O116="Baja",T116="Moderado"),AND($O116="Media",T116="Menor"),AND($O116="Alta",T116="Leve")),"Moderado",IF(OR(AND($O116="Muy Baja",T116="Mayor"),AND($O116="Baja",T116="Mayor"),AND($O116="Media",T116="Moderado"),AND($O116="Alta",T116="Menor"),AND($O116="Alta",T116="Moderado"),AND($O116="Muy Alta",T116="Leve"),AND($O116="Muy Alta",T116="Menor")),"Alto",IF(OR(AND($O116="Muy Baja",T116="Catastrófico"),AND($O116="Baja",T116="Catastrófico"),AND($O116="Media",T116="Mayor"),AND($O116="Media",T116="Catastrófico"),AND($O116="Alta",T116="Mayor"),AND($O116="Alta",T116="Catastrófico"),AND($O116="Muy Alta",T116="Moderado"),AND($O116="Muy Alta",T116="Mayor"),AND($O116="Muy Alta",T116="Catastrófico")),"Extremo",""))))</f>
        <v>Extremo</v>
      </c>
      <c r="W116" s="89" t="s">
        <v>513</v>
      </c>
      <c r="X116" s="87" t="s">
        <v>672</v>
      </c>
      <c r="Y116" s="36" t="s">
        <v>571</v>
      </c>
      <c r="Z116" s="36" t="s">
        <v>671</v>
      </c>
      <c r="AA116" s="246" t="s">
        <v>852</v>
      </c>
      <c r="AB116" s="59" t="s">
        <v>319</v>
      </c>
      <c r="AC116" s="59" t="s">
        <v>323</v>
      </c>
      <c r="AD116" s="37" t="s">
        <v>327</v>
      </c>
      <c r="AE116" s="37" t="s">
        <v>331</v>
      </c>
      <c r="AF116" s="37" t="s">
        <v>336</v>
      </c>
      <c r="AG116" s="56" t="s">
        <v>327</v>
      </c>
      <c r="AH116" s="37" t="s">
        <v>345</v>
      </c>
      <c r="AI116" s="90">
        <f t="shared" si="7"/>
        <v>100</v>
      </c>
      <c r="AJ116" s="90" t="str">
        <f t="shared" si="6"/>
        <v>Fuerte</v>
      </c>
      <c r="AK116" s="37" t="s">
        <v>350</v>
      </c>
      <c r="AL116" s="90" t="str">
        <f>IFERROR(VLOOKUP(AJ116&amp;AK116,Tabla_Controles!$B$56:$G$65,5,FALSE),"")</f>
        <v>Fuerte</v>
      </c>
      <c r="AM116" s="91">
        <f t="shared" si="8"/>
        <v>100</v>
      </c>
      <c r="AN116" s="348">
        <f>IFERROR(AVERAGE(AM116:AM122),"")</f>
        <v>87.5</v>
      </c>
      <c r="AO116" s="351" t="str">
        <f>IF($AN116=100,"Fuerte",IF($AN116&lt;100,"Moderado",IF($AN116&lt;50,"Débil",IF($AN116=0,"",""))))</f>
        <v>Moderado</v>
      </c>
      <c r="AP116" s="391" t="s">
        <v>475</v>
      </c>
      <c r="AQ116" s="394">
        <f>IFERROR(P116-VLOOKUP(AO116&amp;AP116,Tabla_Controles!$B$77:$E$83,4,0),"")</f>
        <v>2</v>
      </c>
      <c r="AR116" s="390" t="str">
        <f>IF($AQ116="","",IF($AQ116=1,"Muy Baja",IF($AQ116=2,"Baja",IF($AQ116=3,"Media",IF($AQ116=4,"Alta",IF($AQ116=5,"Muy Alta","Muy Baja"))))))</f>
        <v>Baja</v>
      </c>
      <c r="AS116" s="390" t="str">
        <f>T116</f>
        <v>Catastrófico</v>
      </c>
      <c r="AT116" s="362" t="str">
        <f>IF(OR(AND($AR116="Muy Baja",$AS116="Leve"),AND($AR116="Muy Baja",$AS116="Menor"),AND($AR116="Baja",$AS116="Leve"),AND($AR116="Baja",$AS116="Menor"),AND($AR116="Media",$AS116="Leve")),"Bajo",IF(OR(AND($AR116="Muy baja",$AS116="Moderado"),AND($AR116="Baja",$AS116="Moderado"),AND($AR116="Media",$AS116="Menor"),AND($AR116="Alta",$AS116="Leve")),"Moderado",IF(OR(AND($AR116="Muy Baja",$AS116="Mayor"),AND($AR116="Baja",$AS116="Mayor"),AND($AR116="Media",$AS116="Moderado"),AND($AR116="Alta",$AS116="Menor"),AND($AR116="Alta",$AS116="Moderado"),AND($AR116="Muy Alta",$AS116="Leve"),AND($AR116="Muy Alta",$AS116="Menor")),"Alto",IF(OR(AND($AR116="Muy Baja",$AS116="Catastrófico"),AND($AR116="Baja",$AS116="Catastrófico"),AND($AR116="Media",$AS116="Mayor"),AND($AR116="Media",$AS116="Catastrófico"),AND($AR116="Alta",$AS116="Mayor"),AND($AR116="Alta",$AS116="Catastrófico"),AND($AR116="Muy Alta",$AS116="Moderado"),AND($AR116="Muy Alta",$AS116="Mayor"),AND($AR116="Muy Alta",$AS116="Catastrófico")),"Extremo",""))))</f>
        <v>Extremo</v>
      </c>
      <c r="AU116" s="363" t="s">
        <v>650</v>
      </c>
      <c r="AV116" s="88" t="s">
        <v>506</v>
      </c>
      <c r="AW116" s="38" t="s">
        <v>830</v>
      </c>
      <c r="AX116" s="38" t="s">
        <v>821</v>
      </c>
      <c r="AY116" s="38" t="s">
        <v>852</v>
      </c>
      <c r="AZ116" s="260">
        <v>45076</v>
      </c>
      <c r="BA116" s="87" t="s">
        <v>881</v>
      </c>
      <c r="BB116" s="405" t="s">
        <v>819</v>
      </c>
      <c r="BC116" s="89" t="s">
        <v>513</v>
      </c>
      <c r="BD116" s="86"/>
      <c r="BE116" s="39"/>
      <c r="BF116" s="39"/>
      <c r="BG116" s="88" t="s">
        <v>511</v>
      </c>
      <c r="BH116" s="86"/>
      <c r="BI116" s="92"/>
      <c r="BJ116" s="92"/>
      <c r="BK116" s="416"/>
      <c r="BL116" s="400"/>
      <c r="BM116" s="400"/>
    </row>
    <row r="117" spans="1:65" ht="89.25" x14ac:dyDescent="0.3">
      <c r="A117" s="386"/>
      <c r="B117" s="273">
        <v>186</v>
      </c>
      <c r="C117" s="266"/>
      <c r="D117" s="268"/>
      <c r="E117" s="268"/>
      <c r="F117" s="268"/>
      <c r="G117" s="291"/>
      <c r="H117" s="280"/>
      <c r="I117" s="397"/>
      <c r="J117" s="278"/>
      <c r="K117" s="89" t="s">
        <v>493</v>
      </c>
      <c r="L117" s="38" t="s">
        <v>675</v>
      </c>
      <c r="M117" s="283"/>
      <c r="N117" s="278"/>
      <c r="O117" s="272"/>
      <c r="P117" s="388"/>
      <c r="Q117" s="270"/>
      <c r="R117" s="287"/>
      <c r="S117" s="289"/>
      <c r="T117" s="272"/>
      <c r="U117" s="285"/>
      <c r="V117" s="277"/>
      <c r="W117" s="89" t="s">
        <v>514</v>
      </c>
      <c r="X117" s="87" t="s">
        <v>673</v>
      </c>
      <c r="Y117" s="36" t="s">
        <v>572</v>
      </c>
      <c r="Z117" s="36" t="s">
        <v>671</v>
      </c>
      <c r="AA117" s="246" t="s">
        <v>852</v>
      </c>
      <c r="AB117" s="59" t="s">
        <v>319</v>
      </c>
      <c r="AC117" s="59" t="s">
        <v>323</v>
      </c>
      <c r="AD117" s="37" t="s">
        <v>327</v>
      </c>
      <c r="AE117" s="37" t="s">
        <v>331</v>
      </c>
      <c r="AF117" s="37" t="s">
        <v>336</v>
      </c>
      <c r="AG117" s="56" t="s">
        <v>327</v>
      </c>
      <c r="AH117" s="37" t="s">
        <v>345</v>
      </c>
      <c r="AI117" s="90">
        <f t="shared" si="7"/>
        <v>100</v>
      </c>
      <c r="AJ117" s="90" t="str">
        <f t="shared" si="6"/>
        <v>Fuerte</v>
      </c>
      <c r="AK117" s="37" t="s">
        <v>350</v>
      </c>
      <c r="AL117" s="90" t="str">
        <f>IFERROR(VLOOKUP(AJ117&amp;AK117,Tabla_Controles!$B$56:$G$65,5,FALSE),"")</f>
        <v>Fuerte</v>
      </c>
      <c r="AM117" s="91">
        <f t="shared" si="8"/>
        <v>100</v>
      </c>
      <c r="AN117" s="349"/>
      <c r="AO117" s="352"/>
      <c r="AP117" s="392"/>
      <c r="AQ117" s="395"/>
      <c r="AR117" s="390"/>
      <c r="AS117" s="390"/>
      <c r="AT117" s="362"/>
      <c r="AU117" s="363"/>
      <c r="AV117" s="88" t="s">
        <v>507</v>
      </c>
      <c r="AW117" s="38" t="s">
        <v>820</v>
      </c>
      <c r="AX117" s="38" t="s">
        <v>821</v>
      </c>
      <c r="AY117" s="92" t="s">
        <v>853</v>
      </c>
      <c r="AZ117" s="260">
        <v>45016</v>
      </c>
      <c r="BA117" s="260">
        <v>45031</v>
      </c>
      <c r="BB117" s="406"/>
      <c r="BC117" s="89" t="s">
        <v>514</v>
      </c>
      <c r="BD117" s="86"/>
      <c r="BE117" s="39"/>
      <c r="BF117" s="39"/>
      <c r="BG117" s="88" t="s">
        <v>512</v>
      </c>
      <c r="BH117" s="86"/>
      <c r="BI117" s="92"/>
      <c r="BJ117" s="92"/>
      <c r="BK117" s="417"/>
      <c r="BL117" s="401"/>
      <c r="BM117" s="401"/>
    </row>
    <row r="118" spans="1:65" ht="82.5" x14ac:dyDescent="0.3">
      <c r="A118" s="386"/>
      <c r="B118" s="273">
        <v>186</v>
      </c>
      <c r="C118" s="266"/>
      <c r="D118" s="268"/>
      <c r="E118" s="268"/>
      <c r="F118" s="268"/>
      <c r="G118" s="291"/>
      <c r="H118" s="280"/>
      <c r="I118" s="397"/>
      <c r="J118" s="278"/>
      <c r="K118" s="89" t="s">
        <v>494</v>
      </c>
      <c r="L118" s="38" t="s">
        <v>669</v>
      </c>
      <c r="M118" s="283"/>
      <c r="N118" s="278"/>
      <c r="O118" s="272"/>
      <c r="P118" s="388"/>
      <c r="Q118" s="270"/>
      <c r="R118" s="287"/>
      <c r="S118" s="289"/>
      <c r="T118" s="272"/>
      <c r="U118" s="285"/>
      <c r="V118" s="277"/>
      <c r="W118" s="89" t="s">
        <v>515</v>
      </c>
      <c r="X118" s="87" t="s">
        <v>674</v>
      </c>
      <c r="Y118" s="36" t="s">
        <v>573</v>
      </c>
      <c r="Z118" s="36" t="s">
        <v>671</v>
      </c>
      <c r="AA118" s="246" t="s">
        <v>852</v>
      </c>
      <c r="AB118" s="59" t="s">
        <v>319</v>
      </c>
      <c r="AC118" s="59" t="s">
        <v>323</v>
      </c>
      <c r="AD118" s="37" t="s">
        <v>327</v>
      </c>
      <c r="AE118" s="37" t="s">
        <v>331</v>
      </c>
      <c r="AF118" s="37" t="s">
        <v>336</v>
      </c>
      <c r="AG118" s="56" t="s">
        <v>327</v>
      </c>
      <c r="AH118" s="37" t="s">
        <v>345</v>
      </c>
      <c r="AI118" s="90">
        <f t="shared" si="7"/>
        <v>100</v>
      </c>
      <c r="AJ118" s="90" t="str">
        <f t="shared" si="6"/>
        <v>Fuerte</v>
      </c>
      <c r="AK118" s="37" t="s">
        <v>350</v>
      </c>
      <c r="AL118" s="90" t="str">
        <f>IFERROR(VLOOKUP(AJ118&amp;AK118,Tabla_Controles!$B$56:$G$65,5,FALSE),"")</f>
        <v>Fuerte</v>
      </c>
      <c r="AM118" s="91">
        <f t="shared" si="8"/>
        <v>100</v>
      </c>
      <c r="AN118" s="349"/>
      <c r="AO118" s="352"/>
      <c r="AP118" s="392"/>
      <c r="AQ118" s="395"/>
      <c r="AR118" s="390"/>
      <c r="AS118" s="390"/>
      <c r="AT118" s="362"/>
      <c r="AU118" s="363"/>
      <c r="AV118" s="88" t="s">
        <v>508</v>
      </c>
      <c r="AW118" s="38" t="s">
        <v>71</v>
      </c>
      <c r="AX118" s="38" t="s">
        <v>71</v>
      </c>
      <c r="AY118" s="38" t="s">
        <v>71</v>
      </c>
      <c r="AZ118" s="38" t="s">
        <v>71</v>
      </c>
      <c r="BA118" s="38" t="s">
        <v>71</v>
      </c>
      <c r="BB118" s="406"/>
      <c r="BC118" s="89" t="s">
        <v>515</v>
      </c>
      <c r="BD118" s="86"/>
      <c r="BE118" s="39"/>
      <c r="BF118" s="39"/>
      <c r="BG118" s="88" t="s">
        <v>506</v>
      </c>
      <c r="BH118" s="86"/>
      <c r="BI118" s="92"/>
      <c r="BJ118" s="92"/>
      <c r="BK118" s="417"/>
      <c r="BL118" s="401"/>
      <c r="BM118" s="401"/>
    </row>
    <row r="119" spans="1:65" ht="102" x14ac:dyDescent="0.3">
      <c r="A119" s="386"/>
      <c r="B119" s="273">
        <v>186</v>
      </c>
      <c r="C119" s="266"/>
      <c r="D119" s="268"/>
      <c r="E119" s="268"/>
      <c r="F119" s="268"/>
      <c r="G119" s="291"/>
      <c r="H119" s="280"/>
      <c r="I119" s="397"/>
      <c r="J119" s="278"/>
      <c r="K119" s="89" t="s">
        <v>495</v>
      </c>
      <c r="L119" s="38" t="s">
        <v>670</v>
      </c>
      <c r="M119" s="283"/>
      <c r="N119" s="278"/>
      <c r="O119" s="272"/>
      <c r="P119" s="388"/>
      <c r="Q119" s="270"/>
      <c r="R119" s="287"/>
      <c r="S119" s="289"/>
      <c r="T119" s="272"/>
      <c r="U119" s="285"/>
      <c r="V119" s="277"/>
      <c r="W119" s="89" t="s">
        <v>516</v>
      </c>
      <c r="X119" s="87" t="s">
        <v>653</v>
      </c>
      <c r="Y119" s="36" t="s">
        <v>530</v>
      </c>
      <c r="Z119" s="36" t="s">
        <v>654</v>
      </c>
      <c r="AA119" s="246" t="s">
        <v>872</v>
      </c>
      <c r="AB119" s="59" t="s">
        <v>319</v>
      </c>
      <c r="AC119" s="59" t="s">
        <v>323</v>
      </c>
      <c r="AD119" s="37" t="s">
        <v>327</v>
      </c>
      <c r="AE119" s="37" t="s">
        <v>332</v>
      </c>
      <c r="AF119" s="37" t="s">
        <v>336</v>
      </c>
      <c r="AG119" s="56" t="s">
        <v>327</v>
      </c>
      <c r="AH119" s="37" t="s">
        <v>345</v>
      </c>
      <c r="AI119" s="90">
        <f t="shared" si="7"/>
        <v>95</v>
      </c>
      <c r="AJ119" s="90" t="str">
        <f t="shared" si="6"/>
        <v>Moderado</v>
      </c>
      <c r="AK119" s="37" t="s">
        <v>350</v>
      </c>
      <c r="AL119" s="90" t="str">
        <f>IFERROR(VLOOKUP(AJ119&amp;AK119,Tabla_Controles!$B$56:$G$65,5,FALSE),"")</f>
        <v>Moderado</v>
      </c>
      <c r="AM119" s="91">
        <f t="shared" si="8"/>
        <v>50</v>
      </c>
      <c r="AN119" s="349"/>
      <c r="AO119" s="352"/>
      <c r="AP119" s="392"/>
      <c r="AQ119" s="395"/>
      <c r="AR119" s="390"/>
      <c r="AS119" s="390"/>
      <c r="AT119" s="362"/>
      <c r="AU119" s="363"/>
      <c r="AV119" s="88" t="s">
        <v>509</v>
      </c>
      <c r="AW119" s="38" t="s">
        <v>814</v>
      </c>
      <c r="AX119" s="256" t="s">
        <v>815</v>
      </c>
      <c r="AY119" s="256" t="s">
        <v>872</v>
      </c>
      <c r="AZ119" s="87" t="s">
        <v>880</v>
      </c>
      <c r="BA119" s="87" t="s">
        <v>881</v>
      </c>
      <c r="BB119" s="406"/>
      <c r="BC119" s="89" t="s">
        <v>516</v>
      </c>
      <c r="BD119" s="86"/>
      <c r="BE119" s="39"/>
      <c r="BF119" s="39"/>
      <c r="BG119" s="88" t="s">
        <v>507</v>
      </c>
      <c r="BH119" s="86"/>
      <c r="BI119" s="92"/>
      <c r="BJ119" s="92"/>
      <c r="BK119" s="417"/>
      <c r="BL119" s="401"/>
      <c r="BM119" s="401"/>
    </row>
    <row r="120" spans="1:65" ht="33" hidden="1" x14ac:dyDescent="0.3">
      <c r="A120" s="386"/>
      <c r="B120" s="273">
        <v>186</v>
      </c>
      <c r="C120" s="266"/>
      <c r="D120" s="268"/>
      <c r="E120" s="268"/>
      <c r="F120" s="268"/>
      <c r="G120" s="291"/>
      <c r="H120" s="280"/>
      <c r="I120" s="397"/>
      <c r="J120" s="278"/>
      <c r="K120" s="89" t="s">
        <v>496</v>
      </c>
      <c r="L120" s="38"/>
      <c r="M120" s="283"/>
      <c r="N120" s="278"/>
      <c r="O120" s="272"/>
      <c r="P120" s="388"/>
      <c r="Q120" s="270"/>
      <c r="R120" s="287"/>
      <c r="S120" s="289"/>
      <c r="T120" s="272"/>
      <c r="U120" s="285"/>
      <c r="V120" s="277"/>
      <c r="W120" s="89" t="s">
        <v>517</v>
      </c>
      <c r="X120" s="87"/>
      <c r="Y120" s="36"/>
      <c r="Z120" s="36"/>
      <c r="AA120" s="246"/>
      <c r="AB120" s="59"/>
      <c r="AC120" s="59"/>
      <c r="AD120" s="37"/>
      <c r="AE120" s="37"/>
      <c r="AF120" s="37"/>
      <c r="AG120" s="56"/>
      <c r="AH120" s="37"/>
      <c r="AI120" s="90" t="str">
        <f t="shared" si="7"/>
        <v/>
      </c>
      <c r="AJ120" s="90" t="str">
        <f t="shared" si="6"/>
        <v/>
      </c>
      <c r="AK120" s="37"/>
      <c r="AL120" s="90" t="str">
        <f>IFERROR(VLOOKUP(AJ120&amp;AK120,Tabla_Controles!$B$56:$G$65,5,FALSE),"")</f>
        <v/>
      </c>
      <c r="AM120" s="91" t="str">
        <f t="shared" si="8"/>
        <v/>
      </c>
      <c r="AN120" s="349"/>
      <c r="AO120" s="352"/>
      <c r="AP120" s="392"/>
      <c r="AQ120" s="395"/>
      <c r="AR120" s="390"/>
      <c r="AS120" s="390"/>
      <c r="AT120" s="362"/>
      <c r="AU120" s="363"/>
      <c r="AV120" s="88" t="s">
        <v>510</v>
      </c>
      <c r="AW120" s="237"/>
      <c r="AX120" s="237"/>
      <c r="AY120" s="240"/>
      <c r="AZ120" s="240"/>
      <c r="BA120" s="240"/>
      <c r="BB120" s="406"/>
      <c r="BC120" s="89" t="s">
        <v>517</v>
      </c>
      <c r="BD120" s="86"/>
      <c r="BE120" s="39"/>
      <c r="BF120" s="39"/>
      <c r="BG120" s="88" t="s">
        <v>508</v>
      </c>
      <c r="BH120" s="86"/>
      <c r="BI120" s="92"/>
      <c r="BJ120" s="92"/>
      <c r="BK120" s="417"/>
      <c r="BL120" s="401"/>
      <c r="BM120" s="401"/>
    </row>
    <row r="121" spans="1:65" ht="30" hidden="1" customHeight="1" x14ac:dyDescent="0.3">
      <c r="A121" s="386"/>
      <c r="B121" s="273">
        <v>186</v>
      </c>
      <c r="C121" s="266"/>
      <c r="D121" s="268"/>
      <c r="E121" s="268"/>
      <c r="F121" s="268"/>
      <c r="G121" s="291"/>
      <c r="H121" s="280"/>
      <c r="I121" s="397"/>
      <c r="J121" s="278"/>
      <c r="K121" s="89" t="s">
        <v>497</v>
      </c>
      <c r="L121" s="38"/>
      <c r="M121" s="283"/>
      <c r="N121" s="278"/>
      <c r="O121" s="272"/>
      <c r="P121" s="388"/>
      <c r="Q121" s="270"/>
      <c r="R121" s="287"/>
      <c r="S121" s="289"/>
      <c r="T121" s="272"/>
      <c r="U121" s="285"/>
      <c r="V121" s="277"/>
      <c r="W121" s="89" t="s">
        <v>518</v>
      </c>
      <c r="X121" s="87"/>
      <c r="Y121" s="36"/>
      <c r="Z121" s="36"/>
      <c r="AA121" s="246"/>
      <c r="AB121" s="59"/>
      <c r="AC121" s="59"/>
      <c r="AD121" s="37"/>
      <c r="AE121" s="37"/>
      <c r="AF121" s="37"/>
      <c r="AG121" s="56"/>
      <c r="AH121" s="37"/>
      <c r="AI121" s="90" t="str">
        <f t="shared" si="7"/>
        <v/>
      </c>
      <c r="AJ121" s="90" t="str">
        <f t="shared" si="6"/>
        <v/>
      </c>
      <c r="AK121" s="37"/>
      <c r="AL121" s="90" t="str">
        <f>IFERROR(VLOOKUP(AJ121&amp;AK121,Tabla_Controles!$B$56:$G$65,5,FALSE),"")</f>
        <v/>
      </c>
      <c r="AM121" s="91" t="str">
        <f t="shared" si="8"/>
        <v/>
      </c>
      <c r="AN121" s="349"/>
      <c r="AO121" s="352"/>
      <c r="AP121" s="392"/>
      <c r="AQ121" s="395"/>
      <c r="AR121" s="390"/>
      <c r="AS121" s="390"/>
      <c r="AT121" s="362"/>
      <c r="AU121" s="363"/>
      <c r="AV121" s="88" t="s">
        <v>511</v>
      </c>
      <c r="AW121" s="237"/>
      <c r="AX121" s="237"/>
      <c r="AY121" s="240"/>
      <c r="AZ121" s="240"/>
      <c r="BA121" s="240"/>
      <c r="BB121" s="406"/>
      <c r="BC121" s="89" t="s">
        <v>518</v>
      </c>
      <c r="BD121" s="86"/>
      <c r="BE121" s="39"/>
      <c r="BF121" s="39"/>
      <c r="BG121" s="88" t="s">
        <v>509</v>
      </c>
      <c r="BH121" s="86"/>
      <c r="BI121" s="92"/>
      <c r="BJ121" s="92"/>
      <c r="BK121" s="417"/>
      <c r="BL121" s="401"/>
      <c r="BM121" s="401"/>
    </row>
    <row r="122" spans="1:65" ht="30" hidden="1" customHeight="1" x14ac:dyDescent="0.3">
      <c r="A122" s="386"/>
      <c r="B122" s="273">
        <v>186</v>
      </c>
      <c r="C122" s="267"/>
      <c r="D122" s="268"/>
      <c r="E122" s="268"/>
      <c r="F122" s="268"/>
      <c r="G122" s="292"/>
      <c r="H122" s="281"/>
      <c r="I122" s="397"/>
      <c r="J122" s="278"/>
      <c r="K122" s="89" t="s">
        <v>498</v>
      </c>
      <c r="L122" s="38"/>
      <c r="M122" s="284"/>
      <c r="N122" s="278"/>
      <c r="O122" s="272"/>
      <c r="P122" s="388"/>
      <c r="Q122" s="271"/>
      <c r="R122" s="288"/>
      <c r="S122" s="289"/>
      <c r="T122" s="272"/>
      <c r="U122" s="285"/>
      <c r="V122" s="277"/>
      <c r="W122" s="89" t="s">
        <v>519</v>
      </c>
      <c r="X122" s="87"/>
      <c r="Y122" s="36"/>
      <c r="Z122" s="36"/>
      <c r="AA122" s="246"/>
      <c r="AB122" s="59"/>
      <c r="AC122" s="59"/>
      <c r="AD122" s="37"/>
      <c r="AE122" s="37"/>
      <c r="AF122" s="37"/>
      <c r="AG122" s="56"/>
      <c r="AH122" s="37"/>
      <c r="AI122" s="90" t="str">
        <f t="shared" si="7"/>
        <v/>
      </c>
      <c r="AJ122" s="90" t="str">
        <f t="shared" si="6"/>
        <v/>
      </c>
      <c r="AK122" s="37"/>
      <c r="AL122" s="90" t="str">
        <f>IFERROR(VLOOKUP(AJ122&amp;AK122,Tabla_Controles!$B$56:$G$65,5,FALSE),"")</f>
        <v/>
      </c>
      <c r="AM122" s="91" t="str">
        <f t="shared" si="8"/>
        <v/>
      </c>
      <c r="AN122" s="350"/>
      <c r="AO122" s="353"/>
      <c r="AP122" s="393"/>
      <c r="AQ122" s="396"/>
      <c r="AR122" s="390"/>
      <c r="AS122" s="390"/>
      <c r="AT122" s="362"/>
      <c r="AU122" s="363"/>
      <c r="AV122" s="88" t="s">
        <v>512</v>
      </c>
      <c r="AW122" s="237"/>
      <c r="AX122" s="237"/>
      <c r="AY122" s="240"/>
      <c r="AZ122" s="240"/>
      <c r="BA122" s="240"/>
      <c r="BB122" s="407"/>
      <c r="BC122" s="89" t="s">
        <v>519</v>
      </c>
      <c r="BD122" s="86"/>
      <c r="BE122" s="39"/>
      <c r="BF122" s="39"/>
      <c r="BG122" s="88" t="s">
        <v>510</v>
      </c>
      <c r="BH122" s="86"/>
      <c r="BI122" s="92"/>
      <c r="BJ122" s="92"/>
      <c r="BK122" s="418"/>
      <c r="BL122" s="402"/>
      <c r="BM122" s="402"/>
    </row>
    <row r="123" spans="1:65" ht="153" x14ac:dyDescent="0.3">
      <c r="A123" s="386" t="str">
        <f>C123&amp;COUNTIF($C$10:C123,C123)</f>
        <v>Corrupción17</v>
      </c>
      <c r="B123" s="273">
        <v>187</v>
      </c>
      <c r="C123" s="265" t="s">
        <v>85</v>
      </c>
      <c r="D123" s="268" t="s">
        <v>79</v>
      </c>
      <c r="E123" s="268" t="s">
        <v>450</v>
      </c>
      <c r="F123" s="268" t="s">
        <v>421</v>
      </c>
      <c r="G123" s="290" t="s">
        <v>598</v>
      </c>
      <c r="H123" s="279" t="s">
        <v>614</v>
      </c>
      <c r="I123" s="397" t="str">
        <f>"Posibilidad de recibir o solicitar cualquier dádiva o beneficio a nombre propio o de terceros, con el fin de "&amp;J123</f>
        <v>Posibilidad de recibir o solicitar cualquier dádiva o beneficio a nombre propio o de terceros, con el fin de realizar entregas físicas de bienes sin el cumplimiento de los requisitos en los procesos de disposición final</v>
      </c>
      <c r="J123" s="278" t="s">
        <v>621</v>
      </c>
      <c r="K123" s="89" t="s">
        <v>492</v>
      </c>
      <c r="L123" s="38" t="s">
        <v>665</v>
      </c>
      <c r="M123" s="282" t="s">
        <v>623</v>
      </c>
      <c r="N123" s="278" t="s">
        <v>113</v>
      </c>
      <c r="O123" s="272" t="str">
        <f>IF(N123="","",IF(OR($N123=Tabla_Probabilidad!$D$20,$N123=Tabla_Probabilidad!$J$20),"Muy Baja",IF(OR($N123=Tabla_Probabilidad!$E$20,$N123=Tabla_Probabilidad!$K$20),"Baja",IF(OR($N123=Tabla_Probabilidad!$F$20,$N123=Tabla_Probabilidad!$L$20),"Media",IF(OR($N123=Tabla_Probabilidad!$G$20,$N123=Tabla_Probabilidad!$M$20),"Alta",IF(OR($N123=Tabla_Probabilidad!$H$20,$N123=Tabla_Probabilidad!$N$20),"Muy Alta"))))))</f>
        <v>Media</v>
      </c>
      <c r="P123" s="388">
        <f>IF(O123="Muy Baja",1,IF(O123="Baja",2,IF(O123="Media",3,IF(O123="Alta",4,IF(O123="Muy Alta",5,"")))))</f>
        <v>3</v>
      </c>
      <c r="Q123" s="269" t="str">
        <f>IFERROR(IF($C123="Corrupción",HYPERLINK("#"&amp;"Impacto_Riesgos!C"&amp;MATCH($B123,Impacto_Riesgos!$B$10:$B$138,0)+9,"Calcula el impacto aquí"),"")," ")</f>
        <v>Calcula el impacto aquí</v>
      </c>
      <c r="R123" s="286">
        <f>IFERROR(VLOOKUP(A123,Impacto_Riesgos!$A$8:$W$138,23,),"NA")</f>
        <v>16</v>
      </c>
      <c r="S123" s="289" t="s">
        <v>109</v>
      </c>
      <c r="T123" s="272" t="str">
        <f>IF($S123='Tabla Impacto'!$F$10,"Moderado",IF($S123='Tabla Impacto'!$G$10,"Mayor",IF($S123='Tabla Impacto'!$H$10,"Catastrófico","")))</f>
        <v>Catastrófico</v>
      </c>
      <c r="U123" s="285">
        <f>IF(T123="Leve",1,IF(T123="Menor",2,IF(T123="Moderado",3,IF(T123="Mayor",4,IF(T123="Catastrófico",5,"")))))</f>
        <v>5</v>
      </c>
      <c r="V123" s="277" t="str">
        <f>IF(OR(AND($O123="Muy Baja",T123="Leve"),AND($O123="Muy Baja",T123="Menor"),AND($O123="Baja",T123="Leve"),AND($O123="Baja",T123="Menor"),AND($O123="Media",T123="Leve")),"Bajo",IF(OR(AND($O123="Muy baja",T123="Moderado"),AND($O123="Baja",T123="Moderado"),AND($O123="Media",T123="Menor"),AND($O123="Alta",T123="Leve")),"Moderado",IF(OR(AND($O123="Muy Baja",T123="Mayor"),AND($O123="Baja",T123="Mayor"),AND($O123="Media",T123="Moderado"),AND($O123="Alta",T123="Menor"),AND($O123="Alta",T123="Moderado"),AND($O123="Muy Alta",T123="Leve"),AND($O123="Muy Alta",T123="Menor")),"Alto",IF(OR(AND($O123="Muy Baja",T123="Catastrófico"),AND($O123="Baja",T123="Catastrófico"),AND($O123="Media",T123="Mayor"),AND($O123="Media",T123="Catastrófico"),AND($O123="Alta",T123="Mayor"),AND($O123="Alta",T123="Catastrófico"),AND($O123="Muy Alta",T123="Moderado"),AND($O123="Muy Alta",T123="Mayor"),AND($O123="Muy Alta",T123="Catastrófico")),"Extremo",""))))</f>
        <v>Extremo</v>
      </c>
      <c r="W123" s="89" t="s">
        <v>513</v>
      </c>
      <c r="X123" s="87" t="s">
        <v>667</v>
      </c>
      <c r="Y123" s="36" t="s">
        <v>574</v>
      </c>
      <c r="Z123" s="36" t="s">
        <v>666</v>
      </c>
      <c r="AA123" s="246" t="s">
        <v>856</v>
      </c>
      <c r="AB123" s="59" t="s">
        <v>319</v>
      </c>
      <c r="AC123" s="59" t="s">
        <v>323</v>
      </c>
      <c r="AD123" s="37" t="s">
        <v>327</v>
      </c>
      <c r="AE123" s="37" t="s">
        <v>332</v>
      </c>
      <c r="AF123" s="37" t="s">
        <v>336</v>
      </c>
      <c r="AG123" s="56" t="s">
        <v>327</v>
      </c>
      <c r="AH123" s="37" t="s">
        <v>345</v>
      </c>
      <c r="AI123" s="90">
        <f t="shared" si="7"/>
        <v>95</v>
      </c>
      <c r="AJ123" s="90" t="str">
        <f t="shared" si="6"/>
        <v>Moderado</v>
      </c>
      <c r="AK123" s="37" t="s">
        <v>350</v>
      </c>
      <c r="AL123" s="90" t="str">
        <f>IFERROR(VLOOKUP(AJ123&amp;AK123,Tabla_Controles!$B$56:$G$65,5,FALSE),"")</f>
        <v>Moderado</v>
      </c>
      <c r="AM123" s="91">
        <f t="shared" si="8"/>
        <v>50</v>
      </c>
      <c r="AN123" s="348">
        <f>IFERROR(AVERAGE(AM123:AM129),"")</f>
        <v>50</v>
      </c>
      <c r="AO123" s="351" t="str">
        <f>IF($AN123=100,"Fuerte",IF($AN123&lt;100,"Moderado",IF($AN123&lt;50,"Débil",IF($AN123=0,"",""))))</f>
        <v>Moderado</v>
      </c>
      <c r="AP123" s="391" t="s">
        <v>475</v>
      </c>
      <c r="AQ123" s="394">
        <f>IFERROR(P123-VLOOKUP(AO123&amp;AP123,Tabla_Controles!$B$77:$E$83,4,0),"")</f>
        <v>2</v>
      </c>
      <c r="AR123" s="390" t="str">
        <f>IF($AQ123="","",IF($AQ123=1,"Muy Baja",IF($AQ123=2,"Baja",IF($AQ123=3,"Media",IF($AQ123=4,"Alta",IF($AQ123=5,"Muy Alta","Muy Baja"))))))</f>
        <v>Baja</v>
      </c>
      <c r="AS123" s="390" t="str">
        <f>T123</f>
        <v>Catastrófico</v>
      </c>
      <c r="AT123" s="362" t="str">
        <f>IF(OR(AND($AR123="Muy Baja",$AS123="Leve"),AND($AR123="Muy Baja",$AS123="Menor"),AND($AR123="Baja",$AS123="Leve"),AND($AR123="Baja",$AS123="Menor"),AND($AR123="Media",$AS123="Leve")),"Bajo",IF(OR(AND($AR123="Muy baja",$AS123="Moderado"),AND($AR123="Baja",$AS123="Moderado"),AND($AR123="Media",$AS123="Menor"),AND($AR123="Alta",$AS123="Leve")),"Moderado",IF(OR(AND($AR123="Muy Baja",$AS123="Mayor"),AND($AR123="Baja",$AS123="Mayor"),AND($AR123="Media",$AS123="Moderado"),AND($AR123="Alta",$AS123="Menor"),AND($AR123="Alta",$AS123="Moderado"),AND($AR123="Muy Alta",$AS123="Leve"),AND($AR123="Muy Alta",$AS123="Menor")),"Alto",IF(OR(AND($AR123="Muy Baja",$AS123="Catastrófico"),AND($AR123="Baja",$AS123="Catastrófico"),AND($AR123="Media",$AS123="Mayor"),AND($AR123="Media",$AS123="Catastrófico"),AND($AR123="Alta",$AS123="Mayor"),AND($AR123="Alta",$AS123="Catastrófico"),AND($AR123="Muy Alta",$AS123="Moderado"),AND($AR123="Muy Alta",$AS123="Mayor"),AND($AR123="Muy Alta",$AS123="Catastrófico")),"Extremo",""))))</f>
        <v>Extremo</v>
      </c>
      <c r="AU123" s="363" t="s">
        <v>650</v>
      </c>
      <c r="AV123" s="88" t="s">
        <v>506</v>
      </c>
      <c r="AW123" s="38" t="s">
        <v>830</v>
      </c>
      <c r="AX123" s="38" t="s">
        <v>821</v>
      </c>
      <c r="AY123" s="38" t="s">
        <v>852</v>
      </c>
      <c r="AZ123" s="260">
        <v>45076</v>
      </c>
      <c r="BA123" s="87" t="s">
        <v>881</v>
      </c>
      <c r="BB123" s="405" t="s">
        <v>819</v>
      </c>
      <c r="BC123" s="89" t="s">
        <v>513</v>
      </c>
      <c r="BD123" s="86"/>
      <c r="BE123" s="39"/>
      <c r="BF123" s="39"/>
      <c r="BG123" s="88" t="s">
        <v>511</v>
      </c>
      <c r="BH123" s="86"/>
      <c r="BI123" s="92"/>
      <c r="BJ123" s="92"/>
      <c r="BK123" s="416"/>
      <c r="BL123" s="400"/>
      <c r="BM123" s="400"/>
    </row>
    <row r="124" spans="1:65" ht="30" hidden="1" customHeight="1" x14ac:dyDescent="0.3">
      <c r="A124" s="386"/>
      <c r="B124" s="273">
        <v>187</v>
      </c>
      <c r="C124" s="266"/>
      <c r="D124" s="268"/>
      <c r="E124" s="268"/>
      <c r="F124" s="268"/>
      <c r="G124" s="291"/>
      <c r="H124" s="280"/>
      <c r="I124" s="397"/>
      <c r="J124" s="278"/>
      <c r="K124" s="89" t="s">
        <v>493</v>
      </c>
      <c r="L124" s="38"/>
      <c r="M124" s="283"/>
      <c r="N124" s="278"/>
      <c r="O124" s="272"/>
      <c r="P124" s="388"/>
      <c r="Q124" s="270"/>
      <c r="R124" s="287"/>
      <c r="S124" s="289"/>
      <c r="T124" s="272"/>
      <c r="U124" s="285"/>
      <c r="V124" s="277"/>
      <c r="W124" s="89" t="s">
        <v>514</v>
      </c>
      <c r="X124" s="87"/>
      <c r="Y124" s="36"/>
      <c r="Z124" s="36"/>
      <c r="AA124" s="246"/>
      <c r="AB124" s="59"/>
      <c r="AC124" s="59"/>
      <c r="AD124" s="37"/>
      <c r="AE124" s="37"/>
      <c r="AF124" s="37"/>
      <c r="AG124" s="56"/>
      <c r="AH124" s="37"/>
      <c r="AI124" s="90" t="str">
        <f t="shared" si="7"/>
        <v/>
      </c>
      <c r="AJ124" s="90" t="str">
        <f t="shared" si="6"/>
        <v/>
      </c>
      <c r="AK124" s="37"/>
      <c r="AL124" s="90" t="str">
        <f>IFERROR(VLOOKUP(AJ124&amp;AK124,Tabla_Controles!$B$56:$G$65,5,FALSE),"")</f>
        <v/>
      </c>
      <c r="AM124" s="91" t="str">
        <f t="shared" si="8"/>
        <v/>
      </c>
      <c r="AN124" s="349"/>
      <c r="AO124" s="352"/>
      <c r="AP124" s="392"/>
      <c r="AQ124" s="395"/>
      <c r="AR124" s="390"/>
      <c r="AS124" s="390"/>
      <c r="AT124" s="362"/>
      <c r="AU124" s="363"/>
      <c r="AV124" s="88" t="s">
        <v>507</v>
      </c>
      <c r="AW124" s="237"/>
      <c r="AX124" s="237"/>
      <c r="AY124" s="240"/>
      <c r="AZ124" s="240"/>
      <c r="BA124" s="240"/>
      <c r="BB124" s="406"/>
      <c r="BC124" s="89" t="s">
        <v>514</v>
      </c>
      <c r="BD124" s="86"/>
      <c r="BE124" s="39"/>
      <c r="BF124" s="39"/>
      <c r="BG124" s="88" t="s">
        <v>512</v>
      </c>
      <c r="BH124" s="86"/>
      <c r="BI124" s="92"/>
      <c r="BJ124" s="92"/>
      <c r="BK124" s="417"/>
      <c r="BL124" s="401"/>
      <c r="BM124" s="401"/>
    </row>
    <row r="125" spans="1:65" ht="30" hidden="1" customHeight="1" x14ac:dyDescent="0.3">
      <c r="A125" s="386"/>
      <c r="B125" s="273">
        <v>187</v>
      </c>
      <c r="C125" s="266"/>
      <c r="D125" s="268"/>
      <c r="E125" s="268"/>
      <c r="F125" s="268"/>
      <c r="G125" s="291"/>
      <c r="H125" s="280"/>
      <c r="I125" s="397"/>
      <c r="J125" s="278"/>
      <c r="K125" s="89" t="s">
        <v>494</v>
      </c>
      <c r="L125" s="38"/>
      <c r="M125" s="283"/>
      <c r="N125" s="278"/>
      <c r="O125" s="272"/>
      <c r="P125" s="388"/>
      <c r="Q125" s="270"/>
      <c r="R125" s="287"/>
      <c r="S125" s="289"/>
      <c r="T125" s="272"/>
      <c r="U125" s="285"/>
      <c r="V125" s="277"/>
      <c r="W125" s="89" t="s">
        <v>515</v>
      </c>
      <c r="X125" s="87"/>
      <c r="Y125" s="36"/>
      <c r="Z125" s="36"/>
      <c r="AA125" s="246"/>
      <c r="AB125" s="59"/>
      <c r="AC125" s="59"/>
      <c r="AD125" s="37"/>
      <c r="AE125" s="37"/>
      <c r="AF125" s="37"/>
      <c r="AG125" s="56"/>
      <c r="AH125" s="37"/>
      <c r="AI125" s="90" t="str">
        <f t="shared" si="7"/>
        <v/>
      </c>
      <c r="AJ125" s="90" t="str">
        <f t="shared" si="6"/>
        <v/>
      </c>
      <c r="AK125" s="37"/>
      <c r="AL125" s="90" t="str">
        <f>IFERROR(VLOOKUP(AJ125&amp;AK125,Tabla_Controles!$B$56:$G$65,5,FALSE),"")</f>
        <v/>
      </c>
      <c r="AM125" s="91" t="str">
        <f t="shared" si="8"/>
        <v/>
      </c>
      <c r="AN125" s="349"/>
      <c r="AO125" s="352"/>
      <c r="AP125" s="392"/>
      <c r="AQ125" s="395"/>
      <c r="AR125" s="390"/>
      <c r="AS125" s="390"/>
      <c r="AT125" s="362"/>
      <c r="AU125" s="363"/>
      <c r="AV125" s="88" t="s">
        <v>508</v>
      </c>
      <c r="AW125" s="237"/>
      <c r="AX125" s="237"/>
      <c r="AY125" s="240"/>
      <c r="AZ125" s="240"/>
      <c r="BA125" s="240"/>
      <c r="BB125" s="406"/>
      <c r="BC125" s="89" t="s">
        <v>515</v>
      </c>
      <c r="BD125" s="86"/>
      <c r="BE125" s="39"/>
      <c r="BF125" s="39"/>
      <c r="BG125" s="88" t="s">
        <v>506</v>
      </c>
      <c r="BH125" s="86"/>
      <c r="BI125" s="92"/>
      <c r="BJ125" s="92"/>
      <c r="BK125" s="417"/>
      <c r="BL125" s="401"/>
      <c r="BM125" s="401"/>
    </row>
    <row r="126" spans="1:65" ht="30" hidden="1" customHeight="1" x14ac:dyDescent="0.3">
      <c r="A126" s="386"/>
      <c r="B126" s="273">
        <v>187</v>
      </c>
      <c r="C126" s="266"/>
      <c r="D126" s="268"/>
      <c r="E126" s="268"/>
      <c r="F126" s="268"/>
      <c r="G126" s="291"/>
      <c r="H126" s="280"/>
      <c r="I126" s="397"/>
      <c r="J126" s="278"/>
      <c r="K126" s="89" t="s">
        <v>495</v>
      </c>
      <c r="L126" s="38"/>
      <c r="M126" s="283"/>
      <c r="N126" s="278"/>
      <c r="O126" s="272"/>
      <c r="P126" s="388"/>
      <c r="Q126" s="270"/>
      <c r="R126" s="287"/>
      <c r="S126" s="289"/>
      <c r="T126" s="272"/>
      <c r="U126" s="285"/>
      <c r="V126" s="277"/>
      <c r="W126" s="89" t="s">
        <v>516</v>
      </c>
      <c r="X126" s="87"/>
      <c r="Y126" s="36"/>
      <c r="Z126" s="36"/>
      <c r="AA126" s="246"/>
      <c r="AB126" s="59"/>
      <c r="AC126" s="59"/>
      <c r="AD126" s="37"/>
      <c r="AE126" s="37"/>
      <c r="AF126" s="37"/>
      <c r="AG126" s="56"/>
      <c r="AH126" s="37"/>
      <c r="AI126" s="90" t="str">
        <f t="shared" si="7"/>
        <v/>
      </c>
      <c r="AJ126" s="90" t="str">
        <f t="shared" si="6"/>
        <v/>
      </c>
      <c r="AK126" s="37"/>
      <c r="AL126" s="90" t="str">
        <f>IFERROR(VLOOKUP(AJ126&amp;AK126,Tabla_Controles!$B$56:$G$65,5,FALSE),"")</f>
        <v/>
      </c>
      <c r="AM126" s="91" t="str">
        <f t="shared" si="8"/>
        <v/>
      </c>
      <c r="AN126" s="349"/>
      <c r="AO126" s="352"/>
      <c r="AP126" s="392"/>
      <c r="AQ126" s="395"/>
      <c r="AR126" s="390"/>
      <c r="AS126" s="390"/>
      <c r="AT126" s="362"/>
      <c r="AU126" s="363"/>
      <c r="AV126" s="88" t="s">
        <v>509</v>
      </c>
      <c r="AW126" s="237"/>
      <c r="AX126" s="237"/>
      <c r="AY126" s="240"/>
      <c r="AZ126" s="240"/>
      <c r="BA126" s="240"/>
      <c r="BB126" s="406"/>
      <c r="BC126" s="89" t="s">
        <v>516</v>
      </c>
      <c r="BD126" s="86"/>
      <c r="BE126" s="39"/>
      <c r="BF126" s="39"/>
      <c r="BG126" s="88" t="s">
        <v>507</v>
      </c>
      <c r="BH126" s="86"/>
      <c r="BI126" s="92"/>
      <c r="BJ126" s="92"/>
      <c r="BK126" s="417"/>
      <c r="BL126" s="401"/>
      <c r="BM126" s="401"/>
    </row>
    <row r="127" spans="1:65" ht="30" hidden="1" customHeight="1" x14ac:dyDescent="0.3">
      <c r="A127" s="386"/>
      <c r="B127" s="273">
        <v>187</v>
      </c>
      <c r="C127" s="266"/>
      <c r="D127" s="268"/>
      <c r="E127" s="268"/>
      <c r="F127" s="268"/>
      <c r="G127" s="291"/>
      <c r="H127" s="280"/>
      <c r="I127" s="397"/>
      <c r="J127" s="278"/>
      <c r="K127" s="89" t="s">
        <v>496</v>
      </c>
      <c r="L127" s="38"/>
      <c r="M127" s="283"/>
      <c r="N127" s="278"/>
      <c r="O127" s="272"/>
      <c r="P127" s="388"/>
      <c r="Q127" s="270"/>
      <c r="R127" s="287"/>
      <c r="S127" s="289"/>
      <c r="T127" s="272"/>
      <c r="U127" s="285"/>
      <c r="V127" s="277"/>
      <c r="W127" s="89" t="s">
        <v>517</v>
      </c>
      <c r="X127" s="87"/>
      <c r="Y127" s="36"/>
      <c r="Z127" s="36"/>
      <c r="AA127" s="246"/>
      <c r="AB127" s="59"/>
      <c r="AC127" s="59"/>
      <c r="AD127" s="37"/>
      <c r="AE127" s="37"/>
      <c r="AF127" s="37"/>
      <c r="AG127" s="56"/>
      <c r="AH127" s="37"/>
      <c r="AI127" s="90" t="str">
        <f t="shared" si="7"/>
        <v/>
      </c>
      <c r="AJ127" s="90" t="str">
        <f t="shared" si="6"/>
        <v/>
      </c>
      <c r="AK127" s="37"/>
      <c r="AL127" s="90" t="str">
        <f>IFERROR(VLOOKUP(AJ127&amp;AK127,Tabla_Controles!$B$56:$G$65,5,FALSE),"")</f>
        <v/>
      </c>
      <c r="AM127" s="91" t="str">
        <f t="shared" si="8"/>
        <v/>
      </c>
      <c r="AN127" s="349"/>
      <c r="AO127" s="352"/>
      <c r="AP127" s="392"/>
      <c r="AQ127" s="395"/>
      <c r="AR127" s="390"/>
      <c r="AS127" s="390"/>
      <c r="AT127" s="362"/>
      <c r="AU127" s="363"/>
      <c r="AV127" s="88" t="s">
        <v>510</v>
      </c>
      <c r="AW127" s="237"/>
      <c r="AX127" s="237"/>
      <c r="AY127" s="240"/>
      <c r="AZ127" s="240"/>
      <c r="BA127" s="240"/>
      <c r="BB127" s="406"/>
      <c r="BC127" s="89" t="s">
        <v>517</v>
      </c>
      <c r="BD127" s="86"/>
      <c r="BE127" s="39"/>
      <c r="BF127" s="39"/>
      <c r="BG127" s="88" t="s">
        <v>508</v>
      </c>
      <c r="BH127" s="86"/>
      <c r="BI127" s="92"/>
      <c r="BJ127" s="92"/>
      <c r="BK127" s="417"/>
      <c r="BL127" s="401"/>
      <c r="BM127" s="401"/>
    </row>
    <row r="128" spans="1:65" ht="30" hidden="1" customHeight="1" x14ac:dyDescent="0.3">
      <c r="A128" s="386"/>
      <c r="B128" s="273">
        <v>187</v>
      </c>
      <c r="C128" s="266"/>
      <c r="D128" s="268"/>
      <c r="E128" s="268"/>
      <c r="F128" s="268"/>
      <c r="G128" s="291"/>
      <c r="H128" s="280"/>
      <c r="I128" s="397"/>
      <c r="J128" s="278"/>
      <c r="K128" s="89" t="s">
        <v>497</v>
      </c>
      <c r="L128" s="38"/>
      <c r="M128" s="283"/>
      <c r="N128" s="278"/>
      <c r="O128" s="272"/>
      <c r="P128" s="388"/>
      <c r="Q128" s="270"/>
      <c r="R128" s="287"/>
      <c r="S128" s="289"/>
      <c r="T128" s="272"/>
      <c r="U128" s="285"/>
      <c r="V128" s="277"/>
      <c r="W128" s="89" t="s">
        <v>518</v>
      </c>
      <c r="X128" s="87"/>
      <c r="Y128" s="36"/>
      <c r="Z128" s="36"/>
      <c r="AA128" s="246"/>
      <c r="AB128" s="59"/>
      <c r="AC128" s="59"/>
      <c r="AD128" s="37"/>
      <c r="AE128" s="37"/>
      <c r="AF128" s="37"/>
      <c r="AG128" s="56"/>
      <c r="AH128" s="37"/>
      <c r="AI128" s="90" t="str">
        <f t="shared" si="7"/>
        <v/>
      </c>
      <c r="AJ128" s="90" t="str">
        <f t="shared" si="6"/>
        <v/>
      </c>
      <c r="AK128" s="37"/>
      <c r="AL128" s="90" t="str">
        <f>IFERROR(VLOOKUP(AJ128&amp;AK128,Tabla_Controles!$B$56:$G$65,5,FALSE),"")</f>
        <v/>
      </c>
      <c r="AM128" s="91" t="str">
        <f t="shared" si="8"/>
        <v/>
      </c>
      <c r="AN128" s="349"/>
      <c r="AO128" s="352"/>
      <c r="AP128" s="392"/>
      <c r="AQ128" s="395"/>
      <c r="AR128" s="390"/>
      <c r="AS128" s="390"/>
      <c r="AT128" s="362"/>
      <c r="AU128" s="363"/>
      <c r="AV128" s="88" t="s">
        <v>511</v>
      </c>
      <c r="AW128" s="237"/>
      <c r="AX128" s="237"/>
      <c r="AY128" s="240"/>
      <c r="AZ128" s="240"/>
      <c r="BA128" s="240"/>
      <c r="BB128" s="406"/>
      <c r="BC128" s="89" t="s">
        <v>518</v>
      </c>
      <c r="BD128" s="86"/>
      <c r="BE128" s="39"/>
      <c r="BF128" s="39"/>
      <c r="BG128" s="88" t="s">
        <v>509</v>
      </c>
      <c r="BH128" s="86"/>
      <c r="BI128" s="92"/>
      <c r="BJ128" s="92"/>
      <c r="BK128" s="417"/>
      <c r="BL128" s="401"/>
      <c r="BM128" s="401"/>
    </row>
    <row r="129" spans="1:65" ht="30" hidden="1" customHeight="1" x14ac:dyDescent="0.3">
      <c r="A129" s="386"/>
      <c r="B129" s="273">
        <v>187</v>
      </c>
      <c r="C129" s="267"/>
      <c r="D129" s="268"/>
      <c r="E129" s="268"/>
      <c r="F129" s="268"/>
      <c r="G129" s="292"/>
      <c r="H129" s="281"/>
      <c r="I129" s="397"/>
      <c r="J129" s="278"/>
      <c r="K129" s="89" t="s">
        <v>498</v>
      </c>
      <c r="L129" s="38"/>
      <c r="M129" s="284"/>
      <c r="N129" s="278"/>
      <c r="O129" s="272"/>
      <c r="P129" s="388"/>
      <c r="Q129" s="271"/>
      <c r="R129" s="288"/>
      <c r="S129" s="289"/>
      <c r="T129" s="272"/>
      <c r="U129" s="285"/>
      <c r="V129" s="277"/>
      <c r="W129" s="89" t="s">
        <v>519</v>
      </c>
      <c r="X129" s="87"/>
      <c r="Y129" s="36"/>
      <c r="Z129" s="36"/>
      <c r="AA129" s="246"/>
      <c r="AB129" s="59"/>
      <c r="AC129" s="59"/>
      <c r="AD129" s="37"/>
      <c r="AE129" s="37"/>
      <c r="AF129" s="37"/>
      <c r="AG129" s="56"/>
      <c r="AH129" s="37"/>
      <c r="AI129" s="90" t="str">
        <f t="shared" si="7"/>
        <v/>
      </c>
      <c r="AJ129" s="90" t="str">
        <f t="shared" si="6"/>
        <v/>
      </c>
      <c r="AK129" s="37"/>
      <c r="AL129" s="90" t="str">
        <f>IFERROR(VLOOKUP(AJ129&amp;AK129,Tabla_Controles!$B$56:$G$65,5,FALSE),"")</f>
        <v/>
      </c>
      <c r="AM129" s="91" t="str">
        <f t="shared" si="8"/>
        <v/>
      </c>
      <c r="AN129" s="350"/>
      <c r="AO129" s="353"/>
      <c r="AP129" s="393"/>
      <c r="AQ129" s="396"/>
      <c r="AR129" s="390"/>
      <c r="AS129" s="390"/>
      <c r="AT129" s="362"/>
      <c r="AU129" s="363"/>
      <c r="AV129" s="88" t="s">
        <v>512</v>
      </c>
      <c r="AW129" s="237"/>
      <c r="AX129" s="237"/>
      <c r="AY129" s="240"/>
      <c r="AZ129" s="240"/>
      <c r="BA129" s="240"/>
      <c r="BB129" s="407"/>
      <c r="BC129" s="89" t="s">
        <v>519</v>
      </c>
      <c r="BD129" s="86"/>
      <c r="BE129" s="39"/>
      <c r="BF129" s="39"/>
      <c r="BG129" s="88" t="s">
        <v>510</v>
      </c>
      <c r="BH129" s="86"/>
      <c r="BI129" s="92"/>
      <c r="BJ129" s="92"/>
      <c r="BK129" s="418"/>
      <c r="BL129" s="402"/>
      <c r="BM129" s="402"/>
    </row>
    <row r="130" spans="1:65" ht="84" customHeight="1" x14ac:dyDescent="0.3">
      <c r="A130" s="386" t="str">
        <f>C130&amp;COUNTIF($C$10:C130,C130)</f>
        <v>Corrupción18</v>
      </c>
      <c r="B130" s="273">
        <v>188</v>
      </c>
      <c r="C130" s="265" t="s">
        <v>85</v>
      </c>
      <c r="D130" s="268" t="s">
        <v>79</v>
      </c>
      <c r="E130" s="268" t="s">
        <v>450</v>
      </c>
      <c r="F130" s="268" t="s">
        <v>422</v>
      </c>
      <c r="G130" s="290" t="s">
        <v>597</v>
      </c>
      <c r="H130" s="279" t="s">
        <v>613</v>
      </c>
      <c r="I130" s="397" t="str">
        <f>"Posibilidad de recibir o solicitar cualquier dádiva o beneficio a nombre propio o de terceros, con el fin de "&amp;J130</f>
        <v>Posibilidad de recibir o solicitar cualquier dádiva o beneficio a nombre propio o de terceros, con el fin de transferir el dominio de bienes a entidades públicas a titulo de donación sin el cumplimiento de los requisitos exigidos.</v>
      </c>
      <c r="J130" s="278" t="s">
        <v>622</v>
      </c>
      <c r="K130" s="89" t="s">
        <v>492</v>
      </c>
      <c r="L130" s="38" t="s">
        <v>658</v>
      </c>
      <c r="M130" s="282" t="s">
        <v>638</v>
      </c>
      <c r="N130" s="278" t="s">
        <v>113</v>
      </c>
      <c r="O130" s="272" t="str">
        <f>IF(N130="","",IF(OR($N130=Tabla_Probabilidad!$D$20,$N130=Tabla_Probabilidad!$J$20),"Muy Baja",IF(OR($N130=Tabla_Probabilidad!$E$20,$N130=Tabla_Probabilidad!$K$20),"Baja",IF(OR($N130=Tabla_Probabilidad!$F$20,$N130=Tabla_Probabilidad!$L$20),"Media",IF(OR($N130=Tabla_Probabilidad!$G$20,$N130=Tabla_Probabilidad!$M$20),"Alta",IF(OR($N130=Tabla_Probabilidad!$H$20,$N130=Tabla_Probabilidad!$N$20),"Muy Alta"))))))</f>
        <v>Media</v>
      </c>
      <c r="P130" s="388">
        <f>IF(O130="Muy Baja",1,IF(O130="Baja",2,IF(O130="Media",3,IF(O130="Alta",4,IF(O130="Muy Alta",5,"")))))</f>
        <v>3</v>
      </c>
      <c r="Q130" s="269" t="str">
        <f>IFERROR(IF($C130="Corrupción",HYPERLINK("#"&amp;"Impacto_Riesgos!C"&amp;MATCH($B130,Impacto_Riesgos!$B$10:$B$138,0)+9,"Calcula el impacto aquí"),"")," ")</f>
        <v>Calcula el impacto aquí</v>
      </c>
      <c r="R130" s="286">
        <f>IFERROR(VLOOKUP(A130,Impacto_Riesgos!$A$8:$W$138,23,),"NA")</f>
        <v>16</v>
      </c>
      <c r="S130" s="289" t="s">
        <v>109</v>
      </c>
      <c r="T130" s="272" t="str">
        <f>IF($S130='Tabla Impacto'!$F$10,"Moderado",IF($S130='Tabla Impacto'!$G$10,"Mayor",IF($S130='Tabla Impacto'!$H$10,"Catastrófico","")))</f>
        <v>Catastrófico</v>
      </c>
      <c r="U130" s="285">
        <f>IF(T130="Leve",1,IF(T130="Menor",2,IF(T130="Moderado",3,IF(T130="Mayor",4,IF(T130="Catastrófico",5,"")))))</f>
        <v>5</v>
      </c>
      <c r="V130" s="277" t="str">
        <f>IF(OR(AND($O130="Muy Baja",T130="Leve"),AND($O130="Muy Baja",T130="Menor"),AND($O130="Baja",T130="Leve"),AND($O130="Baja",T130="Menor"),AND($O130="Media",T130="Leve")),"Bajo",IF(OR(AND($O130="Muy baja",T130="Moderado"),AND($O130="Baja",T130="Moderado"),AND($O130="Media",T130="Menor"),AND($O130="Alta",T130="Leve")),"Moderado",IF(OR(AND($O130="Muy Baja",T130="Mayor"),AND($O130="Baja",T130="Mayor"),AND($O130="Media",T130="Moderado"),AND($O130="Alta",T130="Menor"),AND($O130="Alta",T130="Moderado"),AND($O130="Muy Alta",T130="Leve"),AND($O130="Muy Alta",T130="Menor")),"Alto",IF(OR(AND($O130="Muy Baja",T130="Catastrófico"),AND($O130="Baja",T130="Catastrófico"),AND($O130="Media",T130="Mayor"),AND($O130="Media",T130="Catastrófico"),AND($O130="Alta",T130="Mayor"),AND($O130="Alta",T130="Catastrófico"),AND($O130="Muy Alta",T130="Moderado"),AND($O130="Muy Alta",T130="Mayor"),AND($O130="Muy Alta",T130="Catastrófico")),"Extremo",""))))</f>
        <v>Extremo</v>
      </c>
      <c r="W130" s="89" t="s">
        <v>513</v>
      </c>
      <c r="X130" s="87" t="s">
        <v>661</v>
      </c>
      <c r="Y130" s="36" t="s">
        <v>568</v>
      </c>
      <c r="Z130" s="36" t="s">
        <v>663</v>
      </c>
      <c r="AA130" s="246" t="s">
        <v>853</v>
      </c>
      <c r="AB130" s="59" t="s">
        <v>319</v>
      </c>
      <c r="AC130" s="59" t="s">
        <v>323</v>
      </c>
      <c r="AD130" s="37" t="s">
        <v>327</v>
      </c>
      <c r="AE130" s="37" t="s">
        <v>331</v>
      </c>
      <c r="AF130" s="37" t="s">
        <v>336</v>
      </c>
      <c r="AG130" s="56" t="s">
        <v>327</v>
      </c>
      <c r="AH130" s="37" t="s">
        <v>345</v>
      </c>
      <c r="AI130" s="90">
        <f t="shared" ref="AI130:AI136" si="9">IF(COUNTBLANK(AB130:AH130)=7,"",IF($AB130="Asignado",15,0)+IF($AC130="Adecuado",15,0)+IF($AD130="Oportuna",15,0)+IF($AE130="Prevenir",15,0)+IF($AE130="Detectar",10,0)+IF($AF130="Confiable",15,0)+IF($AG130="Oportuna",15,0)+IF($AH130="Completa",10,0)+IF($AH130="Incompleta",5,0))</f>
        <v>100</v>
      </c>
      <c r="AJ130" s="90" t="str">
        <f t="shared" ref="AJ130:AJ136" si="10">IF(COUNTBLANK(AB130:AH130)=7,"",IF($AI130&lt;86,"Débil",IF($AI130&lt;96,"Moderado","Fuerte")))</f>
        <v>Fuerte</v>
      </c>
      <c r="AK130" s="37" t="s">
        <v>350</v>
      </c>
      <c r="AL130" s="90" t="str">
        <f>IFERROR(VLOOKUP(AJ130&amp;AK130,Tabla_Controles!$B$56:$G$65,5,FALSE),"")</f>
        <v>Fuerte</v>
      </c>
      <c r="AM130" s="91">
        <f t="shared" ref="AM130:AM136" si="11">IF($AL130="","",IF($AL130="Fuerte",100,IF($AL130="Moderado",50,0)))</f>
        <v>100</v>
      </c>
      <c r="AN130" s="348">
        <f>IFERROR(AVERAGE(AM130:AM136),"")</f>
        <v>83.333333333333329</v>
      </c>
      <c r="AO130" s="351" t="str">
        <f>IF($AN130=100,"Fuerte",IF($AN130&lt;100,"Moderado",IF($AN130&lt;50,"Débil",IF($AN130=0,"",""))))</f>
        <v>Moderado</v>
      </c>
      <c r="AP130" s="391" t="s">
        <v>475</v>
      </c>
      <c r="AQ130" s="394">
        <f>IFERROR(P130-VLOOKUP(AO130&amp;AP130,Tabla_Controles!$B$77:$E$83,4,0),"")</f>
        <v>2</v>
      </c>
      <c r="AR130" s="390" t="str">
        <f>IF($AQ130="","",IF($AQ130=1,"Muy Baja",IF($AQ130=2,"Baja",IF($AQ130=3,"Media",IF($AQ130=4,"Alta",IF($AQ130=5,"Muy Alta","Muy Baja"))))))</f>
        <v>Baja</v>
      </c>
      <c r="AS130" s="390" t="str">
        <f>T130</f>
        <v>Catastrófico</v>
      </c>
      <c r="AT130" s="362" t="str">
        <f>IF(OR(AND($AR130="Muy Baja",$AS130="Leve"),AND($AR130="Muy Baja",$AS130="Menor"),AND($AR130="Baja",$AS130="Leve"),AND($AR130="Baja",$AS130="Menor"),AND($AR130="Media",$AS130="Leve")),"Bajo",IF(OR(AND($AR130="Muy baja",$AS130="Moderado"),AND($AR130="Baja",$AS130="Moderado"),AND($AR130="Media",$AS130="Menor"),AND($AR130="Alta",$AS130="Leve")),"Moderado",IF(OR(AND($AR130="Muy Baja",$AS130="Mayor"),AND($AR130="Baja",$AS130="Mayor"),AND($AR130="Media",$AS130="Moderado"),AND($AR130="Alta",$AS130="Menor"),AND($AR130="Alta",$AS130="Moderado"),AND($AR130="Muy Alta",$AS130="Leve"),AND($AR130="Muy Alta",$AS130="Menor")),"Alto",IF(OR(AND($AR130="Muy Baja",$AS130="Catastrófico"),AND($AR130="Baja",$AS130="Catastrófico"),AND($AR130="Media",$AS130="Mayor"),AND($AR130="Media",$AS130="Catastrófico"),AND($AR130="Alta",$AS130="Mayor"),AND($AR130="Alta",$AS130="Catastrófico"),AND($AR130="Muy Alta",$AS130="Moderado"),AND($AR130="Muy Alta",$AS130="Mayor"),AND($AR130="Muy Alta",$AS130="Catastrófico")),"Extremo",""))))</f>
        <v>Extremo</v>
      </c>
      <c r="AU130" s="363" t="s">
        <v>650</v>
      </c>
      <c r="AV130" s="88" t="s">
        <v>506</v>
      </c>
      <c r="AW130" s="248" t="s">
        <v>576</v>
      </c>
      <c r="AX130" s="250" t="s">
        <v>812</v>
      </c>
      <c r="AY130" s="92" t="s">
        <v>853</v>
      </c>
      <c r="AZ130" s="255">
        <v>45260</v>
      </c>
      <c r="BA130" s="255">
        <v>45291</v>
      </c>
      <c r="BB130" s="405" t="s">
        <v>819</v>
      </c>
      <c r="BC130" s="89" t="s">
        <v>513</v>
      </c>
      <c r="BD130" s="86"/>
      <c r="BE130" s="39"/>
      <c r="BF130" s="39"/>
      <c r="BG130" s="88" t="s">
        <v>511</v>
      </c>
      <c r="BH130" s="86"/>
      <c r="BI130" s="92"/>
      <c r="BJ130" s="92"/>
      <c r="BK130" s="416"/>
      <c r="BL130" s="400"/>
      <c r="BM130" s="400"/>
    </row>
    <row r="131" spans="1:65" ht="76.5" x14ac:dyDescent="0.3">
      <c r="A131" s="386"/>
      <c r="B131" s="273">
        <v>188</v>
      </c>
      <c r="C131" s="266"/>
      <c r="D131" s="268"/>
      <c r="E131" s="268"/>
      <c r="F131" s="268"/>
      <c r="G131" s="291"/>
      <c r="H131" s="280"/>
      <c r="I131" s="397"/>
      <c r="J131" s="278"/>
      <c r="K131" s="89" t="s">
        <v>493</v>
      </c>
      <c r="L131" s="38" t="s">
        <v>659</v>
      </c>
      <c r="M131" s="283"/>
      <c r="N131" s="278"/>
      <c r="O131" s="272"/>
      <c r="P131" s="388"/>
      <c r="Q131" s="270"/>
      <c r="R131" s="287"/>
      <c r="S131" s="289"/>
      <c r="T131" s="272"/>
      <c r="U131" s="285"/>
      <c r="V131" s="277"/>
      <c r="W131" s="89" t="s">
        <v>514</v>
      </c>
      <c r="X131" s="87" t="s">
        <v>662</v>
      </c>
      <c r="Y131" s="36" t="s">
        <v>569</v>
      </c>
      <c r="Z131" s="36" t="s">
        <v>663</v>
      </c>
      <c r="AA131" s="246" t="s">
        <v>864</v>
      </c>
      <c r="AB131" s="59" t="s">
        <v>319</v>
      </c>
      <c r="AC131" s="59" t="s">
        <v>323</v>
      </c>
      <c r="AD131" s="37" t="s">
        <v>327</v>
      </c>
      <c r="AE131" s="37" t="s">
        <v>331</v>
      </c>
      <c r="AF131" s="37" t="s">
        <v>336</v>
      </c>
      <c r="AG131" s="56" t="s">
        <v>327</v>
      </c>
      <c r="AH131" s="37" t="s">
        <v>345</v>
      </c>
      <c r="AI131" s="90">
        <f t="shared" si="9"/>
        <v>100</v>
      </c>
      <c r="AJ131" s="90" t="str">
        <f t="shared" si="10"/>
        <v>Fuerte</v>
      </c>
      <c r="AK131" s="37" t="s">
        <v>350</v>
      </c>
      <c r="AL131" s="90" t="str">
        <f>IFERROR(VLOOKUP(AJ131&amp;AK131,Tabla_Controles!$B$56:$G$65,5,FALSE),"")</f>
        <v>Fuerte</v>
      </c>
      <c r="AM131" s="91">
        <f t="shared" si="11"/>
        <v>100</v>
      </c>
      <c r="AN131" s="349"/>
      <c r="AO131" s="352"/>
      <c r="AP131" s="392"/>
      <c r="AQ131" s="395"/>
      <c r="AR131" s="390"/>
      <c r="AS131" s="390"/>
      <c r="AT131" s="362"/>
      <c r="AU131" s="363"/>
      <c r="AV131" s="88" t="s">
        <v>507</v>
      </c>
      <c r="AW131" s="38" t="s">
        <v>575</v>
      </c>
      <c r="AX131" s="250" t="s">
        <v>812</v>
      </c>
      <c r="AY131" s="92" t="s">
        <v>863</v>
      </c>
      <c r="AZ131" s="260">
        <v>45107</v>
      </c>
      <c r="BA131" s="260">
        <v>45122</v>
      </c>
      <c r="BB131" s="406"/>
      <c r="BC131" s="89" t="s">
        <v>514</v>
      </c>
      <c r="BD131" s="86"/>
      <c r="BE131" s="39"/>
      <c r="BF131" s="39"/>
      <c r="BG131" s="88" t="s">
        <v>512</v>
      </c>
      <c r="BH131" s="86"/>
      <c r="BI131" s="92"/>
      <c r="BJ131" s="92"/>
      <c r="BK131" s="417"/>
      <c r="BL131" s="401"/>
      <c r="BM131" s="401"/>
    </row>
    <row r="132" spans="1:65" ht="102" x14ac:dyDescent="0.3">
      <c r="A132" s="386"/>
      <c r="B132" s="273">
        <v>188</v>
      </c>
      <c r="C132" s="266"/>
      <c r="D132" s="268"/>
      <c r="E132" s="268"/>
      <c r="F132" s="268"/>
      <c r="G132" s="291"/>
      <c r="H132" s="280"/>
      <c r="I132" s="397"/>
      <c r="J132" s="278"/>
      <c r="K132" s="89" t="s">
        <v>494</v>
      </c>
      <c r="L132" s="38" t="s">
        <v>660</v>
      </c>
      <c r="M132" s="283"/>
      <c r="N132" s="278"/>
      <c r="O132" s="272"/>
      <c r="P132" s="388"/>
      <c r="Q132" s="270"/>
      <c r="R132" s="287"/>
      <c r="S132" s="289"/>
      <c r="T132" s="272"/>
      <c r="U132" s="285"/>
      <c r="V132" s="277"/>
      <c r="W132" s="89" t="s">
        <v>515</v>
      </c>
      <c r="X132" s="87" t="s">
        <v>664</v>
      </c>
      <c r="Y132" s="36" t="s">
        <v>570</v>
      </c>
      <c r="Z132" s="36" t="s">
        <v>663</v>
      </c>
      <c r="AA132" s="247" t="s">
        <v>857</v>
      </c>
      <c r="AB132" s="59" t="s">
        <v>319</v>
      </c>
      <c r="AC132" s="59" t="s">
        <v>323</v>
      </c>
      <c r="AD132" s="37" t="s">
        <v>327</v>
      </c>
      <c r="AE132" s="37" t="s">
        <v>332</v>
      </c>
      <c r="AF132" s="37" t="s">
        <v>336</v>
      </c>
      <c r="AG132" s="56" t="s">
        <v>327</v>
      </c>
      <c r="AH132" s="37" t="s">
        <v>345</v>
      </c>
      <c r="AI132" s="90">
        <f t="shared" si="9"/>
        <v>95</v>
      </c>
      <c r="AJ132" s="90" t="str">
        <f t="shared" si="10"/>
        <v>Moderado</v>
      </c>
      <c r="AK132" s="37" t="s">
        <v>350</v>
      </c>
      <c r="AL132" s="90" t="str">
        <f>IFERROR(VLOOKUP(AJ132&amp;AK132,Tabla_Controles!$B$56:$G$65,5,FALSE),"")</f>
        <v>Moderado</v>
      </c>
      <c r="AM132" s="91">
        <f t="shared" si="11"/>
        <v>50</v>
      </c>
      <c r="AN132" s="349"/>
      <c r="AO132" s="352"/>
      <c r="AP132" s="392"/>
      <c r="AQ132" s="395"/>
      <c r="AR132" s="390"/>
      <c r="AS132" s="390"/>
      <c r="AT132" s="362"/>
      <c r="AU132" s="363"/>
      <c r="AV132" s="88" t="s">
        <v>508</v>
      </c>
      <c r="AW132" s="38" t="s">
        <v>71</v>
      </c>
      <c r="AX132" s="38" t="s">
        <v>71</v>
      </c>
      <c r="AY132" s="38" t="s">
        <v>71</v>
      </c>
      <c r="AZ132" s="38" t="s">
        <v>71</v>
      </c>
      <c r="BA132" s="38" t="s">
        <v>71</v>
      </c>
      <c r="BB132" s="406"/>
      <c r="BC132" s="89" t="s">
        <v>515</v>
      </c>
      <c r="BD132" s="86"/>
      <c r="BE132" s="39"/>
      <c r="BF132" s="39"/>
      <c r="BG132" s="88" t="s">
        <v>506</v>
      </c>
      <c r="BH132" s="86"/>
      <c r="BI132" s="92"/>
      <c r="BJ132" s="92"/>
      <c r="BK132" s="417"/>
      <c r="BL132" s="401"/>
      <c r="BM132" s="401"/>
    </row>
    <row r="133" spans="1:65" ht="30" hidden="1" customHeight="1" x14ac:dyDescent="0.3">
      <c r="A133" s="386"/>
      <c r="B133" s="273">
        <v>188</v>
      </c>
      <c r="C133" s="266"/>
      <c r="D133" s="268"/>
      <c r="E133" s="268"/>
      <c r="F133" s="268"/>
      <c r="G133" s="291"/>
      <c r="H133" s="280"/>
      <c r="I133" s="397"/>
      <c r="J133" s="278"/>
      <c r="K133" s="89" t="s">
        <v>495</v>
      </c>
      <c r="L133" s="38"/>
      <c r="M133" s="283"/>
      <c r="N133" s="278"/>
      <c r="O133" s="272"/>
      <c r="P133" s="388"/>
      <c r="Q133" s="270"/>
      <c r="R133" s="287"/>
      <c r="S133" s="289"/>
      <c r="T133" s="272"/>
      <c r="U133" s="285"/>
      <c r="V133" s="277"/>
      <c r="W133" s="89" t="s">
        <v>516</v>
      </c>
      <c r="X133" s="87"/>
      <c r="Y133" s="36"/>
      <c r="Z133" s="36"/>
      <c r="AA133" s="246"/>
      <c r="AB133" s="59"/>
      <c r="AC133" s="59"/>
      <c r="AD133" s="37"/>
      <c r="AE133" s="37"/>
      <c r="AF133" s="37"/>
      <c r="AG133" s="56"/>
      <c r="AH133" s="37"/>
      <c r="AI133" s="90" t="str">
        <f t="shared" si="9"/>
        <v/>
      </c>
      <c r="AJ133" s="90" t="str">
        <f t="shared" si="10"/>
        <v/>
      </c>
      <c r="AK133" s="37"/>
      <c r="AL133" s="90" t="str">
        <f>IFERROR(VLOOKUP(AJ133&amp;AK133,Tabla_Controles!$B$56:$G$65,5,FALSE),"")</f>
        <v/>
      </c>
      <c r="AM133" s="91" t="str">
        <f t="shared" si="11"/>
        <v/>
      </c>
      <c r="AN133" s="349"/>
      <c r="AO133" s="352"/>
      <c r="AP133" s="392"/>
      <c r="AQ133" s="395"/>
      <c r="AR133" s="390"/>
      <c r="AS133" s="390"/>
      <c r="AT133" s="362"/>
      <c r="AU133" s="363"/>
      <c r="AV133" s="88" t="s">
        <v>509</v>
      </c>
      <c r="AW133" s="237"/>
      <c r="AX133" s="237"/>
      <c r="AY133" s="240"/>
      <c r="AZ133" s="240"/>
      <c r="BA133" s="240"/>
      <c r="BB133" s="406"/>
      <c r="BC133" s="89" t="s">
        <v>516</v>
      </c>
      <c r="BD133" s="86"/>
      <c r="BE133" s="39"/>
      <c r="BF133" s="39"/>
      <c r="BG133" s="88" t="s">
        <v>507</v>
      </c>
      <c r="BH133" s="86"/>
      <c r="BI133" s="92"/>
      <c r="BJ133" s="92"/>
      <c r="BK133" s="417"/>
      <c r="BL133" s="401"/>
      <c r="BM133" s="401"/>
    </row>
    <row r="134" spans="1:65" ht="30" hidden="1" customHeight="1" x14ac:dyDescent="0.3">
      <c r="A134" s="386"/>
      <c r="B134" s="273">
        <v>188</v>
      </c>
      <c r="C134" s="266"/>
      <c r="D134" s="268"/>
      <c r="E134" s="268"/>
      <c r="F134" s="268"/>
      <c r="G134" s="291"/>
      <c r="H134" s="280"/>
      <c r="I134" s="397"/>
      <c r="J134" s="278"/>
      <c r="K134" s="89" t="s">
        <v>496</v>
      </c>
      <c r="L134" s="38"/>
      <c r="M134" s="283"/>
      <c r="N134" s="278"/>
      <c r="O134" s="272"/>
      <c r="P134" s="388"/>
      <c r="Q134" s="270"/>
      <c r="R134" s="287"/>
      <c r="S134" s="289"/>
      <c r="T134" s="272"/>
      <c r="U134" s="285"/>
      <c r="V134" s="277"/>
      <c r="W134" s="89" t="s">
        <v>517</v>
      </c>
      <c r="X134" s="87"/>
      <c r="Y134" s="36"/>
      <c r="Z134" s="36"/>
      <c r="AA134" s="246"/>
      <c r="AB134" s="59"/>
      <c r="AC134" s="59"/>
      <c r="AD134" s="37"/>
      <c r="AE134" s="37"/>
      <c r="AF134" s="37"/>
      <c r="AG134" s="56"/>
      <c r="AH134" s="37"/>
      <c r="AI134" s="90" t="str">
        <f t="shared" si="9"/>
        <v/>
      </c>
      <c r="AJ134" s="90" t="str">
        <f t="shared" si="10"/>
        <v/>
      </c>
      <c r="AK134" s="37"/>
      <c r="AL134" s="90" t="str">
        <f>IFERROR(VLOOKUP(AJ134&amp;AK134,Tabla_Controles!$B$56:$G$65,5,FALSE),"")</f>
        <v/>
      </c>
      <c r="AM134" s="91" t="str">
        <f t="shared" si="11"/>
        <v/>
      </c>
      <c r="AN134" s="349"/>
      <c r="AO134" s="352"/>
      <c r="AP134" s="392"/>
      <c r="AQ134" s="395"/>
      <c r="AR134" s="390"/>
      <c r="AS134" s="390"/>
      <c r="AT134" s="362"/>
      <c r="AU134" s="363"/>
      <c r="AV134" s="88" t="s">
        <v>510</v>
      </c>
      <c r="AW134" s="237"/>
      <c r="AX134" s="237"/>
      <c r="AY134" s="240"/>
      <c r="AZ134" s="240"/>
      <c r="BA134" s="240"/>
      <c r="BB134" s="406"/>
      <c r="BC134" s="89" t="s">
        <v>517</v>
      </c>
      <c r="BD134" s="86"/>
      <c r="BE134" s="39"/>
      <c r="BF134" s="39"/>
      <c r="BG134" s="88" t="s">
        <v>508</v>
      </c>
      <c r="BH134" s="86"/>
      <c r="BI134" s="92"/>
      <c r="BJ134" s="92"/>
      <c r="BK134" s="417"/>
      <c r="BL134" s="401"/>
      <c r="BM134" s="401"/>
    </row>
    <row r="135" spans="1:65" ht="30" hidden="1" customHeight="1" x14ac:dyDescent="0.3">
      <c r="A135" s="386"/>
      <c r="B135" s="273">
        <v>188</v>
      </c>
      <c r="C135" s="266"/>
      <c r="D135" s="268"/>
      <c r="E135" s="268"/>
      <c r="F135" s="268"/>
      <c r="G135" s="291"/>
      <c r="H135" s="280"/>
      <c r="I135" s="397"/>
      <c r="J135" s="278"/>
      <c r="K135" s="89" t="s">
        <v>497</v>
      </c>
      <c r="L135" s="38"/>
      <c r="M135" s="283"/>
      <c r="N135" s="278"/>
      <c r="O135" s="272"/>
      <c r="P135" s="388"/>
      <c r="Q135" s="270"/>
      <c r="R135" s="287"/>
      <c r="S135" s="289"/>
      <c r="T135" s="272"/>
      <c r="U135" s="285"/>
      <c r="V135" s="277"/>
      <c r="W135" s="89" t="s">
        <v>518</v>
      </c>
      <c r="X135" s="87"/>
      <c r="Y135" s="36"/>
      <c r="Z135" s="36"/>
      <c r="AA135" s="246"/>
      <c r="AB135" s="59"/>
      <c r="AC135" s="59"/>
      <c r="AD135" s="37"/>
      <c r="AE135" s="37"/>
      <c r="AF135" s="37"/>
      <c r="AG135" s="56"/>
      <c r="AH135" s="37"/>
      <c r="AI135" s="90" t="str">
        <f t="shared" si="9"/>
        <v/>
      </c>
      <c r="AJ135" s="90" t="str">
        <f t="shared" si="10"/>
        <v/>
      </c>
      <c r="AK135" s="37"/>
      <c r="AL135" s="90" t="str">
        <f>IFERROR(VLOOKUP(AJ135&amp;AK135,Tabla_Controles!$B$56:$G$65,5,FALSE),"")</f>
        <v/>
      </c>
      <c r="AM135" s="91" t="str">
        <f t="shared" si="11"/>
        <v/>
      </c>
      <c r="AN135" s="349"/>
      <c r="AO135" s="352"/>
      <c r="AP135" s="392"/>
      <c r="AQ135" s="395"/>
      <c r="AR135" s="390"/>
      <c r="AS135" s="390"/>
      <c r="AT135" s="362"/>
      <c r="AU135" s="363"/>
      <c r="AV135" s="88" t="s">
        <v>511</v>
      </c>
      <c r="AW135" s="237"/>
      <c r="AX135" s="237"/>
      <c r="AY135" s="240"/>
      <c r="AZ135" s="240"/>
      <c r="BA135" s="240"/>
      <c r="BB135" s="406"/>
      <c r="BC135" s="89" t="s">
        <v>518</v>
      </c>
      <c r="BD135" s="86"/>
      <c r="BE135" s="39"/>
      <c r="BF135" s="39"/>
      <c r="BG135" s="88" t="s">
        <v>509</v>
      </c>
      <c r="BH135" s="86"/>
      <c r="BI135" s="92"/>
      <c r="BJ135" s="92"/>
      <c r="BK135" s="417"/>
      <c r="BL135" s="401"/>
      <c r="BM135" s="401"/>
    </row>
    <row r="136" spans="1:65" ht="30" hidden="1" customHeight="1" x14ac:dyDescent="0.3">
      <c r="A136" s="386"/>
      <c r="B136" s="273">
        <v>188</v>
      </c>
      <c r="C136" s="267"/>
      <c r="D136" s="268"/>
      <c r="E136" s="268"/>
      <c r="F136" s="268"/>
      <c r="G136" s="292"/>
      <c r="H136" s="281"/>
      <c r="I136" s="397"/>
      <c r="J136" s="278"/>
      <c r="K136" s="89" t="s">
        <v>498</v>
      </c>
      <c r="L136" s="38"/>
      <c r="M136" s="284"/>
      <c r="N136" s="278"/>
      <c r="O136" s="272"/>
      <c r="P136" s="388"/>
      <c r="Q136" s="271"/>
      <c r="R136" s="288"/>
      <c r="S136" s="289"/>
      <c r="T136" s="272"/>
      <c r="U136" s="285"/>
      <c r="V136" s="277"/>
      <c r="W136" s="89" t="s">
        <v>519</v>
      </c>
      <c r="X136" s="87"/>
      <c r="Y136" s="36"/>
      <c r="Z136" s="36"/>
      <c r="AA136" s="246"/>
      <c r="AB136" s="59"/>
      <c r="AC136" s="59"/>
      <c r="AD136" s="37"/>
      <c r="AE136" s="37"/>
      <c r="AF136" s="37"/>
      <c r="AG136" s="56"/>
      <c r="AH136" s="37"/>
      <c r="AI136" s="90" t="str">
        <f t="shared" si="9"/>
        <v/>
      </c>
      <c r="AJ136" s="90" t="str">
        <f t="shared" si="10"/>
        <v/>
      </c>
      <c r="AK136" s="37"/>
      <c r="AL136" s="90" t="str">
        <f>IFERROR(VLOOKUP(AJ136&amp;AK136,Tabla_Controles!$B$56:$G$65,5,FALSE),"")</f>
        <v/>
      </c>
      <c r="AM136" s="91" t="str">
        <f t="shared" si="11"/>
        <v/>
      </c>
      <c r="AN136" s="350"/>
      <c r="AO136" s="353"/>
      <c r="AP136" s="393"/>
      <c r="AQ136" s="396"/>
      <c r="AR136" s="390"/>
      <c r="AS136" s="390"/>
      <c r="AT136" s="362"/>
      <c r="AU136" s="363"/>
      <c r="AV136" s="88" t="s">
        <v>512</v>
      </c>
      <c r="AW136" s="237"/>
      <c r="AX136" s="237"/>
      <c r="AY136" s="240"/>
      <c r="AZ136" s="240"/>
      <c r="BA136" s="240"/>
      <c r="BB136" s="407"/>
      <c r="BC136" s="89" t="s">
        <v>519</v>
      </c>
      <c r="BD136" s="86"/>
      <c r="BE136" s="39"/>
      <c r="BF136" s="39"/>
      <c r="BG136" s="88" t="s">
        <v>510</v>
      </c>
      <c r="BH136" s="86"/>
      <c r="BI136" s="92"/>
      <c r="BJ136" s="92"/>
      <c r="BK136" s="418"/>
      <c r="BL136" s="402"/>
      <c r="BM136" s="402"/>
    </row>
    <row r="137" spans="1:65" ht="51" hidden="1" customHeight="1" x14ac:dyDescent="0.3">
      <c r="A137" s="386" t="str">
        <f>C137&amp;COUNTIF($C$10:C137,C137)</f>
        <v>0</v>
      </c>
      <c r="B137" s="274"/>
      <c r="C137" s="265"/>
      <c r="D137" s="268"/>
      <c r="E137" s="268"/>
      <c r="F137" s="268"/>
      <c r="G137" s="290"/>
      <c r="H137" s="279"/>
      <c r="I137" s="397" t="str">
        <f>"Posibilidad de recibir o solicitar cualquier dádiva o beneficio a nombre propio o de terceros, con el fin de "&amp;J137</f>
        <v xml:space="preserve">Posibilidad de recibir o solicitar cualquier dádiva o beneficio a nombre propio o de terceros, con el fin de </v>
      </c>
      <c r="J137" s="278"/>
      <c r="K137" s="89" t="s">
        <v>492</v>
      </c>
      <c r="L137" s="38"/>
      <c r="M137" s="411"/>
      <c r="N137" s="278"/>
      <c r="O137" s="272"/>
      <c r="P137" s="388"/>
      <c r="Q137" s="269"/>
      <c r="R137" s="286"/>
      <c r="S137" s="289"/>
      <c r="T137" s="272"/>
      <c r="U137" s="285"/>
      <c r="V137" s="277"/>
      <c r="W137" s="89" t="s">
        <v>513</v>
      </c>
      <c r="X137" s="87"/>
      <c r="Y137" s="36"/>
      <c r="Z137" s="36"/>
      <c r="AA137" s="246"/>
      <c r="AB137" s="59"/>
      <c r="AC137" s="59"/>
      <c r="AD137" s="37"/>
      <c r="AE137" s="37"/>
      <c r="AF137" s="37"/>
      <c r="AG137" s="56"/>
      <c r="AH137" s="37"/>
      <c r="AI137" s="90" t="str">
        <f t="shared" si="7"/>
        <v/>
      </c>
      <c r="AJ137" s="90" t="str">
        <f t="shared" si="6"/>
        <v/>
      </c>
      <c r="AK137" s="37"/>
      <c r="AL137" s="90" t="str">
        <f>IFERROR(VLOOKUP(AJ137&amp;AK137,Tabla_Controles!$B$56:$G$65,5,FALSE),"")</f>
        <v/>
      </c>
      <c r="AM137" s="91" t="str">
        <f t="shared" si="8"/>
        <v/>
      </c>
      <c r="AN137" s="348" t="str">
        <f>IFERROR(AVERAGE(AM137:AM143),"")</f>
        <v/>
      </c>
      <c r="AO137" s="351" t="str">
        <f>IF($AN137=100,"Fuerte",IF($AN137&lt;100,"Moderado",IF($AN137&lt;50,"Débil",IF($AN137=0,"",""))))</f>
        <v/>
      </c>
      <c r="AP137" s="391"/>
      <c r="AQ137" s="394" t="str">
        <f>IFERROR(P137-VLOOKUP(AO137&amp;AP137,Tabla_Controles!$B$77:$E$83,4,0),"")</f>
        <v/>
      </c>
      <c r="AR137" s="390" t="str">
        <f>IF($AQ137="","",IF($AQ137=1,"Muy Baja",IF($AQ137=2,"Baja",IF($AQ137=3,"Media",IF($AQ137=4,"Alta",IF($AQ137=5,"Muy Alta","Muy Baja"))))))</f>
        <v/>
      </c>
      <c r="AS137" s="390">
        <f>T137</f>
        <v>0</v>
      </c>
      <c r="AT137" s="362" t="str">
        <f>IF(OR(AND($AR137="Muy Baja",$AS137="Leve"),AND($AR137="Muy Baja",$AS137="Menor"),AND($AR137="Baja",$AS137="Leve"),AND($AR137="Baja",$AS137="Menor"),AND($AR137="Media",$AS137="Leve")),"Bajo",IF(OR(AND($AR137="Muy baja",$AS137="Moderado"),AND($AR137="Baja",$AS137="Moderado"),AND($AR137="Media",$AS137="Menor"),AND($AR137="Alta",$AS137="Leve")),"Moderado",IF(OR(AND($AR137="Muy Baja",$AS137="Mayor"),AND($AR137="Baja",$AS137="Mayor"),AND($AR137="Media",$AS137="Moderado"),AND($AR137="Alta",$AS137="Menor"),AND($AR137="Alta",$AS137="Moderado"),AND($AR137="Muy Alta",$AS137="Leve"),AND($AR137="Muy Alta",$AS137="Menor")),"Alto",IF(OR(AND($AR137="Muy Baja",$AS137="Catastrófico"),AND($AR137="Baja",$AS137="Catastrófico"),AND($AR137="Media",$AS137="Mayor"),AND($AR137="Media",$AS137="Catastrófico"),AND($AR137="Alta",$AS137="Mayor"),AND($AR137="Alta",$AS137="Catastrófico"),AND($AR137="Muy Alta",$AS137="Moderado"),AND($AR137="Muy Alta",$AS137="Mayor"),AND($AR137="Muy Alta",$AS137="Catastrófico")),"Extremo",""))))</f>
        <v/>
      </c>
      <c r="AU137" s="363"/>
      <c r="AV137" s="88" t="s">
        <v>506</v>
      </c>
      <c r="AW137" s="38"/>
      <c r="AX137" s="38"/>
      <c r="AY137" s="87"/>
      <c r="AZ137" s="87"/>
      <c r="BA137" s="87"/>
      <c r="BB137" s="419"/>
      <c r="BC137" s="89" t="s">
        <v>513</v>
      </c>
      <c r="BD137" s="86"/>
      <c r="BE137" s="39"/>
      <c r="BF137" s="39"/>
      <c r="BG137" s="88" t="s">
        <v>511</v>
      </c>
      <c r="BH137" s="86"/>
      <c r="BI137" s="92"/>
      <c r="BJ137" s="92"/>
      <c r="BK137" s="416"/>
      <c r="BL137" s="400"/>
      <c r="BM137" s="400"/>
    </row>
    <row r="138" spans="1:65" ht="30" hidden="1" customHeight="1" x14ac:dyDescent="0.3">
      <c r="A138" s="386"/>
      <c r="B138" s="274"/>
      <c r="C138" s="266"/>
      <c r="D138" s="268"/>
      <c r="E138" s="268"/>
      <c r="F138" s="268"/>
      <c r="G138" s="291"/>
      <c r="H138" s="280"/>
      <c r="I138" s="397"/>
      <c r="J138" s="278"/>
      <c r="K138" s="89" t="s">
        <v>493</v>
      </c>
      <c r="L138" s="38"/>
      <c r="M138" s="412"/>
      <c r="N138" s="278"/>
      <c r="O138" s="272"/>
      <c r="P138" s="388"/>
      <c r="Q138" s="270"/>
      <c r="R138" s="287"/>
      <c r="S138" s="289"/>
      <c r="T138" s="272"/>
      <c r="U138" s="285"/>
      <c r="V138" s="277"/>
      <c r="W138" s="89" t="s">
        <v>514</v>
      </c>
      <c r="X138" s="87"/>
      <c r="Y138" s="36"/>
      <c r="Z138" s="36"/>
      <c r="AA138" s="246"/>
      <c r="AB138" s="59"/>
      <c r="AC138" s="59"/>
      <c r="AD138" s="37"/>
      <c r="AE138" s="37"/>
      <c r="AF138" s="37"/>
      <c r="AG138" s="56"/>
      <c r="AH138" s="37"/>
      <c r="AI138" s="90" t="str">
        <f t="shared" si="7"/>
        <v/>
      </c>
      <c r="AJ138" s="90" t="str">
        <f t="shared" si="6"/>
        <v/>
      </c>
      <c r="AK138" s="37"/>
      <c r="AL138" s="90" t="str">
        <f>IFERROR(VLOOKUP(AJ138&amp;AK138,Tabla_Controles!$B$56:$G$65,5,FALSE),"")</f>
        <v/>
      </c>
      <c r="AM138" s="91" t="str">
        <f t="shared" si="8"/>
        <v/>
      </c>
      <c r="AN138" s="349"/>
      <c r="AO138" s="352"/>
      <c r="AP138" s="392"/>
      <c r="AQ138" s="395"/>
      <c r="AR138" s="390"/>
      <c r="AS138" s="390"/>
      <c r="AT138" s="362"/>
      <c r="AU138" s="363"/>
      <c r="AV138" s="88" t="s">
        <v>507</v>
      </c>
      <c r="AW138" s="38"/>
      <c r="AX138" s="38"/>
      <c r="AY138" s="87"/>
      <c r="AZ138" s="87"/>
      <c r="BA138" s="87"/>
      <c r="BB138" s="420"/>
      <c r="BC138" s="89" t="s">
        <v>514</v>
      </c>
      <c r="BD138" s="86"/>
      <c r="BE138" s="39"/>
      <c r="BF138" s="39"/>
      <c r="BG138" s="88" t="s">
        <v>512</v>
      </c>
      <c r="BH138" s="86"/>
      <c r="BI138" s="92"/>
      <c r="BJ138" s="92"/>
      <c r="BK138" s="417"/>
      <c r="BL138" s="401"/>
      <c r="BM138" s="401"/>
    </row>
    <row r="139" spans="1:65" ht="30" hidden="1" customHeight="1" x14ac:dyDescent="0.3">
      <c r="A139" s="386"/>
      <c r="B139" s="274"/>
      <c r="C139" s="266"/>
      <c r="D139" s="268"/>
      <c r="E139" s="268"/>
      <c r="F139" s="268"/>
      <c r="G139" s="291"/>
      <c r="H139" s="280"/>
      <c r="I139" s="397"/>
      <c r="J139" s="278"/>
      <c r="K139" s="89" t="s">
        <v>494</v>
      </c>
      <c r="L139" s="38"/>
      <c r="M139" s="412"/>
      <c r="N139" s="278"/>
      <c r="O139" s="272"/>
      <c r="P139" s="388"/>
      <c r="Q139" s="270"/>
      <c r="R139" s="287"/>
      <c r="S139" s="289"/>
      <c r="T139" s="272"/>
      <c r="U139" s="285"/>
      <c r="V139" s="277"/>
      <c r="W139" s="89" t="s">
        <v>515</v>
      </c>
      <c r="X139" s="87"/>
      <c r="Y139" s="36"/>
      <c r="Z139" s="36"/>
      <c r="AA139" s="246"/>
      <c r="AB139" s="59"/>
      <c r="AC139" s="59"/>
      <c r="AD139" s="37"/>
      <c r="AE139" s="37"/>
      <c r="AF139" s="37"/>
      <c r="AG139" s="56"/>
      <c r="AH139" s="37"/>
      <c r="AI139" s="90" t="str">
        <f t="shared" si="7"/>
        <v/>
      </c>
      <c r="AJ139" s="90" t="str">
        <f t="shared" si="6"/>
        <v/>
      </c>
      <c r="AK139" s="37"/>
      <c r="AL139" s="90" t="str">
        <f>IFERROR(VLOOKUP(AJ139&amp;AK139,Tabla_Controles!$B$56:$G$65,5,FALSE),"")</f>
        <v/>
      </c>
      <c r="AM139" s="91" t="str">
        <f t="shared" si="8"/>
        <v/>
      </c>
      <c r="AN139" s="349"/>
      <c r="AO139" s="352"/>
      <c r="AP139" s="392"/>
      <c r="AQ139" s="395"/>
      <c r="AR139" s="390"/>
      <c r="AS139" s="390"/>
      <c r="AT139" s="362"/>
      <c r="AU139" s="363"/>
      <c r="AV139" s="88" t="s">
        <v>508</v>
      </c>
      <c r="AW139" s="38"/>
      <c r="AX139" s="38"/>
      <c r="AY139" s="87"/>
      <c r="AZ139" s="87"/>
      <c r="BA139" s="87"/>
      <c r="BB139" s="420"/>
      <c r="BC139" s="89" t="s">
        <v>515</v>
      </c>
      <c r="BD139" s="86"/>
      <c r="BE139" s="39"/>
      <c r="BF139" s="39"/>
      <c r="BG139" s="88" t="s">
        <v>506</v>
      </c>
      <c r="BH139" s="86"/>
      <c r="BI139" s="92"/>
      <c r="BJ139" s="92"/>
      <c r="BK139" s="417"/>
      <c r="BL139" s="401"/>
      <c r="BM139" s="401"/>
    </row>
    <row r="140" spans="1:65" ht="30" hidden="1" customHeight="1" x14ac:dyDescent="0.3">
      <c r="A140" s="386"/>
      <c r="B140" s="274"/>
      <c r="C140" s="266"/>
      <c r="D140" s="268"/>
      <c r="E140" s="268"/>
      <c r="F140" s="268"/>
      <c r="G140" s="291"/>
      <c r="H140" s="280"/>
      <c r="I140" s="397"/>
      <c r="J140" s="278"/>
      <c r="K140" s="89" t="s">
        <v>495</v>
      </c>
      <c r="L140" s="38"/>
      <c r="M140" s="412"/>
      <c r="N140" s="278"/>
      <c r="O140" s="272"/>
      <c r="P140" s="388"/>
      <c r="Q140" s="270"/>
      <c r="R140" s="287"/>
      <c r="S140" s="289"/>
      <c r="T140" s="272"/>
      <c r="U140" s="285"/>
      <c r="V140" s="277"/>
      <c r="W140" s="89" t="s">
        <v>516</v>
      </c>
      <c r="X140" s="87"/>
      <c r="Y140" s="36"/>
      <c r="Z140" s="36"/>
      <c r="AA140" s="246"/>
      <c r="AB140" s="59"/>
      <c r="AC140" s="59"/>
      <c r="AD140" s="37"/>
      <c r="AE140" s="37"/>
      <c r="AF140" s="37"/>
      <c r="AG140" s="56"/>
      <c r="AH140" s="37"/>
      <c r="AI140" s="90" t="str">
        <f t="shared" si="7"/>
        <v/>
      </c>
      <c r="AJ140" s="90" t="str">
        <f t="shared" si="6"/>
        <v/>
      </c>
      <c r="AK140" s="37"/>
      <c r="AL140" s="90" t="str">
        <f>IFERROR(VLOOKUP(AJ140&amp;AK140,Tabla_Controles!$B$56:$G$65,5,FALSE),"")</f>
        <v/>
      </c>
      <c r="AM140" s="91" t="str">
        <f t="shared" si="8"/>
        <v/>
      </c>
      <c r="AN140" s="349"/>
      <c r="AO140" s="352"/>
      <c r="AP140" s="392"/>
      <c r="AQ140" s="395"/>
      <c r="AR140" s="390"/>
      <c r="AS140" s="390"/>
      <c r="AT140" s="362"/>
      <c r="AU140" s="363"/>
      <c r="AV140" s="88" t="s">
        <v>509</v>
      </c>
      <c r="AW140" s="38"/>
      <c r="AX140" s="38"/>
      <c r="AY140" s="87"/>
      <c r="AZ140" s="87"/>
      <c r="BA140" s="87"/>
      <c r="BB140" s="420"/>
      <c r="BC140" s="89" t="s">
        <v>516</v>
      </c>
      <c r="BD140" s="86"/>
      <c r="BE140" s="39"/>
      <c r="BF140" s="39"/>
      <c r="BG140" s="88" t="s">
        <v>507</v>
      </c>
      <c r="BH140" s="86"/>
      <c r="BI140" s="92"/>
      <c r="BJ140" s="92"/>
      <c r="BK140" s="417"/>
      <c r="BL140" s="401"/>
      <c r="BM140" s="401"/>
    </row>
    <row r="141" spans="1:65" ht="30" hidden="1" customHeight="1" x14ac:dyDescent="0.3">
      <c r="A141" s="386"/>
      <c r="B141" s="274"/>
      <c r="C141" s="266"/>
      <c r="D141" s="268"/>
      <c r="E141" s="268"/>
      <c r="F141" s="268"/>
      <c r="G141" s="291"/>
      <c r="H141" s="280"/>
      <c r="I141" s="397"/>
      <c r="J141" s="278"/>
      <c r="K141" s="89" t="s">
        <v>496</v>
      </c>
      <c r="L141" s="38"/>
      <c r="M141" s="412"/>
      <c r="N141" s="278"/>
      <c r="O141" s="272"/>
      <c r="P141" s="388"/>
      <c r="Q141" s="270"/>
      <c r="R141" s="287"/>
      <c r="S141" s="289"/>
      <c r="T141" s="272"/>
      <c r="U141" s="285"/>
      <c r="V141" s="277"/>
      <c r="W141" s="89" t="s">
        <v>517</v>
      </c>
      <c r="X141" s="87"/>
      <c r="Y141" s="36"/>
      <c r="Z141" s="36"/>
      <c r="AA141" s="246"/>
      <c r="AB141" s="59"/>
      <c r="AC141" s="59"/>
      <c r="AD141" s="37"/>
      <c r="AE141" s="37"/>
      <c r="AF141" s="37"/>
      <c r="AG141" s="56"/>
      <c r="AH141" s="37"/>
      <c r="AI141" s="90" t="str">
        <f t="shared" si="7"/>
        <v/>
      </c>
      <c r="AJ141" s="90" t="str">
        <f t="shared" si="6"/>
        <v/>
      </c>
      <c r="AK141" s="37"/>
      <c r="AL141" s="90" t="str">
        <f>IFERROR(VLOOKUP(AJ141&amp;AK141,Tabla_Controles!$B$56:$G$65,5,FALSE),"")</f>
        <v/>
      </c>
      <c r="AM141" s="91" t="str">
        <f t="shared" si="8"/>
        <v/>
      </c>
      <c r="AN141" s="349"/>
      <c r="AO141" s="352"/>
      <c r="AP141" s="392"/>
      <c r="AQ141" s="395"/>
      <c r="AR141" s="390"/>
      <c r="AS141" s="390"/>
      <c r="AT141" s="362"/>
      <c r="AU141" s="363"/>
      <c r="AV141" s="88" t="s">
        <v>510</v>
      </c>
      <c r="AW141" s="38"/>
      <c r="AX141" s="38"/>
      <c r="AY141" s="87"/>
      <c r="AZ141" s="87"/>
      <c r="BA141" s="87"/>
      <c r="BB141" s="420"/>
      <c r="BC141" s="89" t="s">
        <v>517</v>
      </c>
      <c r="BD141" s="86"/>
      <c r="BE141" s="39"/>
      <c r="BF141" s="39"/>
      <c r="BG141" s="88" t="s">
        <v>508</v>
      </c>
      <c r="BH141" s="86"/>
      <c r="BI141" s="92"/>
      <c r="BJ141" s="92"/>
      <c r="BK141" s="417"/>
      <c r="BL141" s="401"/>
      <c r="BM141" s="401"/>
    </row>
    <row r="142" spans="1:65" ht="30" hidden="1" customHeight="1" x14ac:dyDescent="0.3">
      <c r="A142" s="386"/>
      <c r="B142" s="274"/>
      <c r="C142" s="266"/>
      <c r="D142" s="268"/>
      <c r="E142" s="268"/>
      <c r="F142" s="268"/>
      <c r="G142" s="291"/>
      <c r="H142" s="280"/>
      <c r="I142" s="397"/>
      <c r="J142" s="278"/>
      <c r="K142" s="89" t="s">
        <v>497</v>
      </c>
      <c r="L142" s="38"/>
      <c r="M142" s="412"/>
      <c r="N142" s="278"/>
      <c r="O142" s="272"/>
      <c r="P142" s="388"/>
      <c r="Q142" s="270"/>
      <c r="R142" s="287"/>
      <c r="S142" s="289"/>
      <c r="T142" s="272"/>
      <c r="U142" s="285"/>
      <c r="V142" s="277"/>
      <c r="W142" s="89" t="s">
        <v>518</v>
      </c>
      <c r="X142" s="87"/>
      <c r="Y142" s="36"/>
      <c r="Z142" s="36"/>
      <c r="AA142" s="246"/>
      <c r="AB142" s="59"/>
      <c r="AC142" s="59"/>
      <c r="AD142" s="37"/>
      <c r="AE142" s="37"/>
      <c r="AF142" s="37"/>
      <c r="AG142" s="56"/>
      <c r="AH142" s="37"/>
      <c r="AI142" s="90" t="str">
        <f t="shared" si="7"/>
        <v/>
      </c>
      <c r="AJ142" s="90" t="str">
        <f t="shared" si="6"/>
        <v/>
      </c>
      <c r="AK142" s="37"/>
      <c r="AL142" s="90" t="str">
        <f>IFERROR(VLOOKUP(AJ142&amp;AK142,Tabla_Controles!$B$56:$G$65,5,FALSE),"")</f>
        <v/>
      </c>
      <c r="AM142" s="91" t="str">
        <f t="shared" si="8"/>
        <v/>
      </c>
      <c r="AN142" s="349"/>
      <c r="AO142" s="352"/>
      <c r="AP142" s="392"/>
      <c r="AQ142" s="395"/>
      <c r="AR142" s="390"/>
      <c r="AS142" s="390"/>
      <c r="AT142" s="362"/>
      <c r="AU142" s="363"/>
      <c r="AV142" s="88" t="s">
        <v>511</v>
      </c>
      <c r="AW142" s="38"/>
      <c r="AX142" s="38"/>
      <c r="AY142" s="87"/>
      <c r="AZ142" s="87"/>
      <c r="BA142" s="87"/>
      <c r="BB142" s="420"/>
      <c r="BC142" s="89" t="s">
        <v>518</v>
      </c>
      <c r="BD142" s="86"/>
      <c r="BE142" s="39"/>
      <c r="BF142" s="39"/>
      <c r="BG142" s="88" t="s">
        <v>509</v>
      </c>
      <c r="BH142" s="86"/>
      <c r="BI142" s="92"/>
      <c r="BJ142" s="92"/>
      <c r="BK142" s="417"/>
      <c r="BL142" s="401"/>
      <c r="BM142" s="401"/>
    </row>
    <row r="143" spans="1:65" ht="30" hidden="1" customHeight="1" x14ac:dyDescent="0.3">
      <c r="A143" s="386"/>
      <c r="B143" s="274"/>
      <c r="C143" s="267"/>
      <c r="D143" s="268"/>
      <c r="E143" s="268"/>
      <c r="F143" s="268"/>
      <c r="G143" s="292"/>
      <c r="H143" s="281"/>
      <c r="I143" s="397"/>
      <c r="J143" s="278"/>
      <c r="K143" s="89" t="s">
        <v>498</v>
      </c>
      <c r="L143" s="38"/>
      <c r="M143" s="413"/>
      <c r="N143" s="278"/>
      <c r="O143" s="272"/>
      <c r="P143" s="388"/>
      <c r="Q143" s="271"/>
      <c r="R143" s="288"/>
      <c r="S143" s="289"/>
      <c r="T143" s="272"/>
      <c r="U143" s="285"/>
      <c r="V143" s="277"/>
      <c r="W143" s="89" t="s">
        <v>519</v>
      </c>
      <c r="X143" s="87"/>
      <c r="Y143" s="36"/>
      <c r="Z143" s="36"/>
      <c r="AA143" s="246"/>
      <c r="AB143" s="59"/>
      <c r="AC143" s="59"/>
      <c r="AD143" s="37"/>
      <c r="AE143" s="37"/>
      <c r="AF143" s="37"/>
      <c r="AG143" s="56"/>
      <c r="AH143" s="37"/>
      <c r="AI143" s="90" t="str">
        <f t="shared" si="7"/>
        <v/>
      </c>
      <c r="AJ143" s="90" t="str">
        <f t="shared" si="6"/>
        <v/>
      </c>
      <c r="AK143" s="37"/>
      <c r="AL143" s="90" t="str">
        <f>IFERROR(VLOOKUP(AJ143&amp;AK143,Tabla_Controles!$B$56:$G$65,5,FALSE),"")</f>
        <v/>
      </c>
      <c r="AM143" s="91" t="str">
        <f t="shared" si="8"/>
        <v/>
      </c>
      <c r="AN143" s="350"/>
      <c r="AO143" s="353"/>
      <c r="AP143" s="393"/>
      <c r="AQ143" s="396"/>
      <c r="AR143" s="390"/>
      <c r="AS143" s="390"/>
      <c r="AT143" s="362"/>
      <c r="AU143" s="363"/>
      <c r="AV143" s="88" t="s">
        <v>512</v>
      </c>
      <c r="AW143" s="38"/>
      <c r="AX143" s="38"/>
      <c r="AY143" s="87"/>
      <c r="AZ143" s="87"/>
      <c r="BA143" s="87"/>
      <c r="BB143" s="421"/>
      <c r="BC143" s="89" t="s">
        <v>519</v>
      </c>
      <c r="BD143" s="86"/>
      <c r="BE143" s="39"/>
      <c r="BF143" s="39"/>
      <c r="BG143" s="88" t="s">
        <v>510</v>
      </c>
      <c r="BH143" s="86"/>
      <c r="BI143" s="92"/>
      <c r="BJ143" s="92"/>
      <c r="BK143" s="418"/>
      <c r="BL143" s="402"/>
      <c r="BM143" s="402"/>
    </row>
    <row r="144" spans="1:65" ht="51" hidden="1" customHeight="1" x14ac:dyDescent="0.3">
      <c r="A144" s="386" t="str">
        <f>C144&amp;COUNTIF($C$10:C144,C144)</f>
        <v>0</v>
      </c>
      <c r="B144" s="274"/>
      <c r="C144" s="265"/>
      <c r="D144" s="268"/>
      <c r="E144" s="268"/>
      <c r="F144" s="268"/>
      <c r="G144" s="290"/>
      <c r="H144" s="279"/>
      <c r="I144" s="397" t="str">
        <f>"Posibilidad de recibir o solicitar cualquier dádiva o beneficio a nombre propio o de terceros, con el fin de "&amp;J144</f>
        <v xml:space="preserve">Posibilidad de recibir o solicitar cualquier dádiva o beneficio a nombre propio o de terceros, con el fin de </v>
      </c>
      <c r="J144" s="278"/>
      <c r="K144" s="89" t="s">
        <v>492</v>
      </c>
      <c r="L144" s="38"/>
      <c r="M144" s="411"/>
      <c r="N144" s="278"/>
      <c r="O144" s="272"/>
      <c r="P144" s="388"/>
      <c r="Q144" s="269"/>
      <c r="R144" s="286"/>
      <c r="S144" s="289"/>
      <c r="T144" s="272"/>
      <c r="U144" s="285"/>
      <c r="V144" s="277"/>
      <c r="W144" s="89" t="s">
        <v>513</v>
      </c>
      <c r="X144" s="87"/>
      <c r="Y144" s="36"/>
      <c r="Z144" s="36"/>
      <c r="AA144" s="246"/>
      <c r="AB144" s="59"/>
      <c r="AC144" s="59"/>
      <c r="AD144" s="37"/>
      <c r="AE144" s="37"/>
      <c r="AF144" s="37"/>
      <c r="AG144" s="56"/>
      <c r="AH144" s="37"/>
      <c r="AI144" s="90" t="str">
        <f t="shared" si="7"/>
        <v/>
      </c>
      <c r="AJ144" s="90" t="str">
        <f t="shared" si="6"/>
        <v/>
      </c>
      <c r="AK144" s="37"/>
      <c r="AL144" s="90" t="str">
        <f>IFERROR(VLOOKUP(AJ144&amp;AK144,Tabla_Controles!$B$56:$G$65,5,FALSE),"")</f>
        <v/>
      </c>
      <c r="AM144" s="91" t="str">
        <f t="shared" si="8"/>
        <v/>
      </c>
      <c r="AN144" s="348" t="str">
        <f>IFERROR(AVERAGE(AM144:AM150),"")</f>
        <v/>
      </c>
      <c r="AO144" s="351" t="str">
        <f>IF($AN144=100,"Fuerte",IF($AN144&lt;100,"Moderado",IF($AN144&lt;50,"Débil",IF($AN144=0,"",""))))</f>
        <v/>
      </c>
      <c r="AP144" s="391"/>
      <c r="AQ144" s="394" t="str">
        <f>IFERROR(P144-VLOOKUP(AO144&amp;AP144,Tabla_Controles!$B$77:$E$83,4,0),"")</f>
        <v/>
      </c>
      <c r="AR144" s="390" t="str">
        <f>IF($AQ144="","",IF($AQ144=1,"Muy Baja",IF($AQ144=2,"Baja",IF($AQ144=3,"Media",IF($AQ144=4,"Alta",IF($AQ144=5,"Muy Alta","Muy Baja"))))))</f>
        <v/>
      </c>
      <c r="AS144" s="390">
        <f>T144</f>
        <v>0</v>
      </c>
      <c r="AT144" s="362" t="str">
        <f>IF(OR(AND($AR144="Muy Baja",$AS144="Leve"),AND($AR144="Muy Baja",$AS144="Menor"),AND($AR144="Baja",$AS144="Leve"),AND($AR144="Baja",$AS144="Menor"),AND($AR144="Media",$AS144="Leve")),"Bajo",IF(OR(AND($AR144="Muy baja",$AS144="Moderado"),AND($AR144="Baja",$AS144="Moderado"),AND($AR144="Media",$AS144="Menor"),AND($AR144="Alta",$AS144="Leve")),"Moderado",IF(OR(AND($AR144="Muy Baja",$AS144="Mayor"),AND($AR144="Baja",$AS144="Mayor"),AND($AR144="Media",$AS144="Moderado"),AND($AR144="Alta",$AS144="Menor"),AND($AR144="Alta",$AS144="Moderado"),AND($AR144="Muy Alta",$AS144="Leve"),AND($AR144="Muy Alta",$AS144="Menor")),"Alto",IF(OR(AND($AR144="Muy Baja",$AS144="Catastrófico"),AND($AR144="Baja",$AS144="Catastrófico"),AND($AR144="Media",$AS144="Mayor"),AND($AR144="Media",$AS144="Catastrófico"),AND($AR144="Alta",$AS144="Mayor"),AND($AR144="Alta",$AS144="Catastrófico"),AND($AR144="Muy Alta",$AS144="Moderado"),AND($AR144="Muy Alta",$AS144="Mayor"),AND($AR144="Muy Alta",$AS144="Catastrófico")),"Extremo",""))))</f>
        <v/>
      </c>
      <c r="AU144" s="363"/>
      <c r="AV144" s="88" t="s">
        <v>506</v>
      </c>
      <c r="AW144" s="38"/>
      <c r="AX144" s="38"/>
      <c r="AY144" s="87"/>
      <c r="AZ144" s="87"/>
      <c r="BA144" s="87"/>
      <c r="BB144" s="419"/>
      <c r="BC144" s="89" t="s">
        <v>513</v>
      </c>
      <c r="BD144" s="86"/>
      <c r="BE144" s="39"/>
      <c r="BF144" s="39"/>
      <c r="BG144" s="88" t="s">
        <v>511</v>
      </c>
      <c r="BH144" s="86"/>
      <c r="BI144" s="92"/>
      <c r="BJ144" s="92"/>
      <c r="BK144" s="416"/>
      <c r="BL144" s="400"/>
      <c r="BM144" s="400"/>
    </row>
    <row r="145" spans="1:65" ht="30" hidden="1" customHeight="1" x14ac:dyDescent="0.3">
      <c r="A145" s="386"/>
      <c r="B145" s="274"/>
      <c r="C145" s="266"/>
      <c r="D145" s="268"/>
      <c r="E145" s="268"/>
      <c r="F145" s="268"/>
      <c r="G145" s="291"/>
      <c r="H145" s="280"/>
      <c r="I145" s="397"/>
      <c r="J145" s="278"/>
      <c r="K145" s="89" t="s">
        <v>493</v>
      </c>
      <c r="L145" s="38"/>
      <c r="M145" s="412"/>
      <c r="N145" s="278"/>
      <c r="O145" s="272"/>
      <c r="P145" s="388"/>
      <c r="Q145" s="270"/>
      <c r="R145" s="287"/>
      <c r="S145" s="289"/>
      <c r="T145" s="272"/>
      <c r="U145" s="285"/>
      <c r="V145" s="277"/>
      <c r="W145" s="89" t="s">
        <v>514</v>
      </c>
      <c r="X145" s="87"/>
      <c r="Y145" s="36"/>
      <c r="Z145" s="36"/>
      <c r="AA145" s="246"/>
      <c r="AB145" s="59"/>
      <c r="AC145" s="59"/>
      <c r="AD145" s="37"/>
      <c r="AE145" s="37"/>
      <c r="AF145" s="37"/>
      <c r="AG145" s="56"/>
      <c r="AH145" s="37"/>
      <c r="AI145" s="90" t="str">
        <f t="shared" si="7"/>
        <v/>
      </c>
      <c r="AJ145" s="90" t="str">
        <f t="shared" si="6"/>
        <v/>
      </c>
      <c r="AK145" s="37"/>
      <c r="AL145" s="90" t="str">
        <f>IFERROR(VLOOKUP(AJ145&amp;AK145,Tabla_Controles!$B$56:$G$65,5,FALSE),"")</f>
        <v/>
      </c>
      <c r="AM145" s="91" t="str">
        <f t="shared" si="8"/>
        <v/>
      </c>
      <c r="AN145" s="349"/>
      <c r="AO145" s="352"/>
      <c r="AP145" s="392"/>
      <c r="AQ145" s="395"/>
      <c r="AR145" s="390"/>
      <c r="AS145" s="390"/>
      <c r="AT145" s="362"/>
      <c r="AU145" s="363"/>
      <c r="AV145" s="88" t="s">
        <v>507</v>
      </c>
      <c r="AW145" s="38"/>
      <c r="AX145" s="38"/>
      <c r="AY145" s="87"/>
      <c r="AZ145" s="87"/>
      <c r="BA145" s="87"/>
      <c r="BB145" s="420"/>
      <c r="BC145" s="89" t="s">
        <v>514</v>
      </c>
      <c r="BD145" s="86"/>
      <c r="BE145" s="39"/>
      <c r="BF145" s="39"/>
      <c r="BG145" s="88" t="s">
        <v>512</v>
      </c>
      <c r="BH145" s="86"/>
      <c r="BI145" s="92"/>
      <c r="BJ145" s="92"/>
      <c r="BK145" s="417"/>
      <c r="BL145" s="401"/>
      <c r="BM145" s="401"/>
    </row>
    <row r="146" spans="1:65" ht="30" hidden="1" customHeight="1" x14ac:dyDescent="0.3">
      <c r="A146" s="386"/>
      <c r="B146" s="274"/>
      <c r="C146" s="266"/>
      <c r="D146" s="268"/>
      <c r="E146" s="268"/>
      <c r="F146" s="268"/>
      <c r="G146" s="291"/>
      <c r="H146" s="280"/>
      <c r="I146" s="397"/>
      <c r="J146" s="278"/>
      <c r="K146" s="89" t="s">
        <v>494</v>
      </c>
      <c r="L146" s="38"/>
      <c r="M146" s="412"/>
      <c r="N146" s="278"/>
      <c r="O146" s="272"/>
      <c r="P146" s="388"/>
      <c r="Q146" s="270"/>
      <c r="R146" s="287"/>
      <c r="S146" s="289"/>
      <c r="T146" s="272"/>
      <c r="U146" s="285"/>
      <c r="V146" s="277"/>
      <c r="W146" s="89" t="s">
        <v>515</v>
      </c>
      <c r="X146" s="87"/>
      <c r="Y146" s="36"/>
      <c r="Z146" s="36"/>
      <c r="AA146" s="246"/>
      <c r="AB146" s="59"/>
      <c r="AC146" s="59"/>
      <c r="AD146" s="37"/>
      <c r="AE146" s="37"/>
      <c r="AF146" s="37"/>
      <c r="AG146" s="56"/>
      <c r="AH146" s="37"/>
      <c r="AI146" s="90" t="str">
        <f t="shared" si="7"/>
        <v/>
      </c>
      <c r="AJ146" s="90" t="str">
        <f t="shared" si="6"/>
        <v/>
      </c>
      <c r="AK146" s="37"/>
      <c r="AL146" s="90" t="str">
        <f>IFERROR(VLOOKUP(AJ146&amp;AK146,Tabla_Controles!$B$56:$G$65,5,FALSE),"")</f>
        <v/>
      </c>
      <c r="AM146" s="91" t="str">
        <f t="shared" si="8"/>
        <v/>
      </c>
      <c r="AN146" s="349"/>
      <c r="AO146" s="352"/>
      <c r="AP146" s="392"/>
      <c r="AQ146" s="395"/>
      <c r="AR146" s="390"/>
      <c r="AS146" s="390"/>
      <c r="AT146" s="362"/>
      <c r="AU146" s="363"/>
      <c r="AV146" s="88" t="s">
        <v>508</v>
      </c>
      <c r="AW146" s="38"/>
      <c r="AX146" s="38"/>
      <c r="AY146" s="87"/>
      <c r="AZ146" s="87"/>
      <c r="BA146" s="87"/>
      <c r="BB146" s="420"/>
      <c r="BC146" s="89" t="s">
        <v>515</v>
      </c>
      <c r="BD146" s="86"/>
      <c r="BE146" s="39"/>
      <c r="BF146" s="39"/>
      <c r="BG146" s="88" t="s">
        <v>506</v>
      </c>
      <c r="BH146" s="86"/>
      <c r="BI146" s="92"/>
      <c r="BJ146" s="92"/>
      <c r="BK146" s="417"/>
      <c r="BL146" s="401"/>
      <c r="BM146" s="401"/>
    </row>
    <row r="147" spans="1:65" ht="30" hidden="1" customHeight="1" x14ac:dyDescent="0.3">
      <c r="A147" s="386"/>
      <c r="B147" s="274"/>
      <c r="C147" s="266"/>
      <c r="D147" s="268"/>
      <c r="E147" s="268"/>
      <c r="F147" s="268"/>
      <c r="G147" s="291"/>
      <c r="H147" s="280"/>
      <c r="I147" s="397"/>
      <c r="J147" s="278"/>
      <c r="K147" s="89" t="s">
        <v>495</v>
      </c>
      <c r="L147" s="38"/>
      <c r="M147" s="412"/>
      <c r="N147" s="278"/>
      <c r="O147" s="272"/>
      <c r="P147" s="388"/>
      <c r="Q147" s="270"/>
      <c r="R147" s="287"/>
      <c r="S147" s="289"/>
      <c r="T147" s="272"/>
      <c r="U147" s="285"/>
      <c r="V147" s="277"/>
      <c r="W147" s="89" t="s">
        <v>516</v>
      </c>
      <c r="X147" s="87"/>
      <c r="Y147" s="36"/>
      <c r="Z147" s="36"/>
      <c r="AA147" s="246"/>
      <c r="AB147" s="59"/>
      <c r="AC147" s="59"/>
      <c r="AD147" s="37"/>
      <c r="AE147" s="37"/>
      <c r="AF147" s="37"/>
      <c r="AG147" s="56"/>
      <c r="AH147" s="37"/>
      <c r="AI147" s="90" t="str">
        <f t="shared" si="7"/>
        <v/>
      </c>
      <c r="AJ147" s="90" t="str">
        <f t="shared" si="6"/>
        <v/>
      </c>
      <c r="AK147" s="37"/>
      <c r="AL147" s="90" t="str">
        <f>IFERROR(VLOOKUP(AJ147&amp;AK147,Tabla_Controles!$B$56:$G$65,5,FALSE),"")</f>
        <v/>
      </c>
      <c r="AM147" s="91" t="str">
        <f t="shared" si="8"/>
        <v/>
      </c>
      <c r="AN147" s="349"/>
      <c r="AO147" s="352"/>
      <c r="AP147" s="392"/>
      <c r="AQ147" s="395"/>
      <c r="AR147" s="390"/>
      <c r="AS147" s="390"/>
      <c r="AT147" s="362"/>
      <c r="AU147" s="363"/>
      <c r="AV147" s="88" t="s">
        <v>509</v>
      </c>
      <c r="AW147" s="38"/>
      <c r="AX147" s="38"/>
      <c r="AY147" s="87"/>
      <c r="AZ147" s="87"/>
      <c r="BA147" s="87"/>
      <c r="BB147" s="420"/>
      <c r="BC147" s="89" t="s">
        <v>516</v>
      </c>
      <c r="BD147" s="86"/>
      <c r="BE147" s="39"/>
      <c r="BF147" s="39"/>
      <c r="BG147" s="88" t="s">
        <v>507</v>
      </c>
      <c r="BH147" s="86"/>
      <c r="BI147" s="92"/>
      <c r="BJ147" s="92"/>
      <c r="BK147" s="417"/>
      <c r="BL147" s="401"/>
      <c r="BM147" s="401"/>
    </row>
    <row r="148" spans="1:65" ht="30" hidden="1" customHeight="1" x14ac:dyDescent="0.3">
      <c r="A148" s="386"/>
      <c r="B148" s="274"/>
      <c r="C148" s="266"/>
      <c r="D148" s="268"/>
      <c r="E148" s="268"/>
      <c r="F148" s="268"/>
      <c r="G148" s="291"/>
      <c r="H148" s="280"/>
      <c r="I148" s="397"/>
      <c r="J148" s="278"/>
      <c r="K148" s="89" t="s">
        <v>496</v>
      </c>
      <c r="L148" s="38"/>
      <c r="M148" s="412"/>
      <c r="N148" s="278"/>
      <c r="O148" s="272"/>
      <c r="P148" s="388"/>
      <c r="Q148" s="270"/>
      <c r="R148" s="287"/>
      <c r="S148" s="289"/>
      <c r="T148" s="272"/>
      <c r="U148" s="285"/>
      <c r="V148" s="277"/>
      <c r="W148" s="89" t="s">
        <v>517</v>
      </c>
      <c r="X148" s="87"/>
      <c r="Y148" s="36"/>
      <c r="Z148" s="36"/>
      <c r="AA148" s="246"/>
      <c r="AB148" s="59"/>
      <c r="AC148" s="59"/>
      <c r="AD148" s="37"/>
      <c r="AE148" s="37"/>
      <c r="AF148" s="37"/>
      <c r="AG148" s="56"/>
      <c r="AH148" s="37"/>
      <c r="AI148" s="90" t="str">
        <f t="shared" si="7"/>
        <v/>
      </c>
      <c r="AJ148" s="90" t="str">
        <f t="shared" si="6"/>
        <v/>
      </c>
      <c r="AK148" s="37"/>
      <c r="AL148" s="90" t="str">
        <f>IFERROR(VLOOKUP(AJ148&amp;AK148,Tabla_Controles!$B$56:$G$65,5,FALSE),"")</f>
        <v/>
      </c>
      <c r="AM148" s="91" t="str">
        <f t="shared" si="8"/>
        <v/>
      </c>
      <c r="AN148" s="349"/>
      <c r="AO148" s="352"/>
      <c r="AP148" s="392"/>
      <c r="AQ148" s="395"/>
      <c r="AR148" s="390"/>
      <c r="AS148" s="390"/>
      <c r="AT148" s="362"/>
      <c r="AU148" s="363"/>
      <c r="AV148" s="88" t="s">
        <v>510</v>
      </c>
      <c r="AW148" s="38"/>
      <c r="AX148" s="38"/>
      <c r="AY148" s="87"/>
      <c r="AZ148" s="87"/>
      <c r="BA148" s="87"/>
      <c r="BB148" s="420"/>
      <c r="BC148" s="89" t="s">
        <v>517</v>
      </c>
      <c r="BD148" s="86"/>
      <c r="BE148" s="39"/>
      <c r="BF148" s="39"/>
      <c r="BG148" s="88" t="s">
        <v>508</v>
      </c>
      <c r="BH148" s="86"/>
      <c r="BI148" s="92"/>
      <c r="BJ148" s="92"/>
      <c r="BK148" s="417"/>
      <c r="BL148" s="401"/>
      <c r="BM148" s="401"/>
    </row>
    <row r="149" spans="1:65" ht="30" hidden="1" customHeight="1" x14ac:dyDescent="0.3">
      <c r="A149" s="386"/>
      <c r="B149" s="274"/>
      <c r="C149" s="266"/>
      <c r="D149" s="268"/>
      <c r="E149" s="268"/>
      <c r="F149" s="268"/>
      <c r="G149" s="291"/>
      <c r="H149" s="280"/>
      <c r="I149" s="397"/>
      <c r="J149" s="278"/>
      <c r="K149" s="89" t="s">
        <v>497</v>
      </c>
      <c r="L149" s="38"/>
      <c r="M149" s="412"/>
      <c r="N149" s="278"/>
      <c r="O149" s="272"/>
      <c r="P149" s="388"/>
      <c r="Q149" s="270"/>
      <c r="R149" s="287"/>
      <c r="S149" s="289"/>
      <c r="T149" s="272"/>
      <c r="U149" s="285"/>
      <c r="V149" s="277"/>
      <c r="W149" s="89" t="s">
        <v>518</v>
      </c>
      <c r="X149" s="87"/>
      <c r="Y149" s="36"/>
      <c r="Z149" s="36"/>
      <c r="AA149" s="246"/>
      <c r="AB149" s="59"/>
      <c r="AC149" s="59"/>
      <c r="AD149" s="37"/>
      <c r="AE149" s="37"/>
      <c r="AF149" s="37"/>
      <c r="AG149" s="56"/>
      <c r="AH149" s="37"/>
      <c r="AI149" s="90" t="str">
        <f t="shared" si="7"/>
        <v/>
      </c>
      <c r="AJ149" s="90" t="str">
        <f t="shared" si="6"/>
        <v/>
      </c>
      <c r="AK149" s="37"/>
      <c r="AL149" s="90" t="str">
        <f>IFERROR(VLOOKUP(AJ149&amp;AK149,Tabla_Controles!$B$56:$G$65,5,FALSE),"")</f>
        <v/>
      </c>
      <c r="AM149" s="91" t="str">
        <f t="shared" si="8"/>
        <v/>
      </c>
      <c r="AN149" s="349"/>
      <c r="AO149" s="352"/>
      <c r="AP149" s="392"/>
      <c r="AQ149" s="395"/>
      <c r="AR149" s="390"/>
      <c r="AS149" s="390"/>
      <c r="AT149" s="362"/>
      <c r="AU149" s="363"/>
      <c r="AV149" s="88" t="s">
        <v>511</v>
      </c>
      <c r="AW149" s="38"/>
      <c r="AX149" s="38"/>
      <c r="AY149" s="87"/>
      <c r="AZ149" s="87"/>
      <c r="BA149" s="87"/>
      <c r="BB149" s="420"/>
      <c r="BC149" s="89" t="s">
        <v>518</v>
      </c>
      <c r="BD149" s="86"/>
      <c r="BE149" s="39"/>
      <c r="BF149" s="39"/>
      <c r="BG149" s="88" t="s">
        <v>509</v>
      </c>
      <c r="BH149" s="86"/>
      <c r="BI149" s="92"/>
      <c r="BJ149" s="92"/>
      <c r="BK149" s="417"/>
      <c r="BL149" s="401"/>
      <c r="BM149" s="401"/>
    </row>
    <row r="150" spans="1:65" ht="30" hidden="1" customHeight="1" x14ac:dyDescent="0.3">
      <c r="A150" s="386"/>
      <c r="B150" s="274"/>
      <c r="C150" s="267"/>
      <c r="D150" s="268"/>
      <c r="E150" s="268"/>
      <c r="F150" s="268"/>
      <c r="G150" s="292"/>
      <c r="H150" s="281"/>
      <c r="I150" s="397"/>
      <c r="J150" s="278"/>
      <c r="K150" s="89" t="s">
        <v>498</v>
      </c>
      <c r="L150" s="38"/>
      <c r="M150" s="413"/>
      <c r="N150" s="278"/>
      <c r="O150" s="272"/>
      <c r="P150" s="388"/>
      <c r="Q150" s="271"/>
      <c r="R150" s="288"/>
      <c r="S150" s="289"/>
      <c r="T150" s="272"/>
      <c r="U150" s="285"/>
      <c r="V150" s="277"/>
      <c r="W150" s="89" t="s">
        <v>519</v>
      </c>
      <c r="X150" s="87"/>
      <c r="Y150" s="36"/>
      <c r="Z150" s="36"/>
      <c r="AA150" s="246"/>
      <c r="AB150" s="59"/>
      <c r="AC150" s="59"/>
      <c r="AD150" s="37"/>
      <c r="AE150" s="37"/>
      <c r="AF150" s="37"/>
      <c r="AG150" s="56"/>
      <c r="AH150" s="37"/>
      <c r="AI150" s="90" t="str">
        <f t="shared" si="7"/>
        <v/>
      </c>
      <c r="AJ150" s="90" t="str">
        <f t="shared" si="6"/>
        <v/>
      </c>
      <c r="AK150" s="37"/>
      <c r="AL150" s="90" t="str">
        <f>IFERROR(VLOOKUP(AJ150&amp;AK150,Tabla_Controles!$B$56:$G$65,5,FALSE),"")</f>
        <v/>
      </c>
      <c r="AM150" s="91" t="str">
        <f t="shared" si="8"/>
        <v/>
      </c>
      <c r="AN150" s="350"/>
      <c r="AO150" s="353"/>
      <c r="AP150" s="393"/>
      <c r="AQ150" s="396"/>
      <c r="AR150" s="390"/>
      <c r="AS150" s="390"/>
      <c r="AT150" s="362"/>
      <c r="AU150" s="363"/>
      <c r="AV150" s="88" t="s">
        <v>512</v>
      </c>
      <c r="AW150" s="38"/>
      <c r="AX150" s="38"/>
      <c r="AY150" s="87"/>
      <c r="AZ150" s="87"/>
      <c r="BA150" s="87"/>
      <c r="BB150" s="421"/>
      <c r="BC150" s="89" t="s">
        <v>519</v>
      </c>
      <c r="BD150" s="86"/>
      <c r="BE150" s="39"/>
      <c r="BF150" s="39"/>
      <c r="BG150" s="88" t="s">
        <v>510</v>
      </c>
      <c r="BH150" s="86"/>
      <c r="BI150" s="92"/>
      <c r="BJ150" s="92"/>
      <c r="BK150" s="418"/>
      <c r="BL150" s="402"/>
      <c r="BM150" s="402"/>
    </row>
    <row r="151" spans="1:65" ht="51" hidden="1" customHeight="1" x14ac:dyDescent="0.3">
      <c r="A151" s="386" t="str">
        <f>C151&amp;COUNTIF($C$10:C151,C151)</f>
        <v>0</v>
      </c>
      <c r="B151" s="274"/>
      <c r="C151" s="265"/>
      <c r="D151" s="268"/>
      <c r="E151" s="268"/>
      <c r="F151" s="268"/>
      <c r="G151" s="290"/>
      <c r="H151" s="279"/>
      <c r="I151" s="397" t="str">
        <f>"Posibilidad de recibir o solicitar cualquier dádiva o beneficio a nombre propio o de terceros, con el fin de "&amp;J151</f>
        <v xml:space="preserve">Posibilidad de recibir o solicitar cualquier dádiva o beneficio a nombre propio o de terceros, con el fin de </v>
      </c>
      <c r="J151" s="278"/>
      <c r="K151" s="89" t="s">
        <v>492</v>
      </c>
      <c r="L151" s="38"/>
      <c r="M151" s="411"/>
      <c r="N151" s="278"/>
      <c r="O151" s="272"/>
      <c r="P151" s="388"/>
      <c r="Q151" s="269"/>
      <c r="R151" s="286"/>
      <c r="S151" s="289"/>
      <c r="T151" s="272"/>
      <c r="U151" s="285"/>
      <c r="V151" s="277"/>
      <c r="W151" s="89" t="s">
        <v>513</v>
      </c>
      <c r="X151" s="87"/>
      <c r="Y151" s="36"/>
      <c r="Z151" s="36"/>
      <c r="AA151" s="246"/>
      <c r="AB151" s="59"/>
      <c r="AC151" s="59"/>
      <c r="AD151" s="37"/>
      <c r="AE151" s="37"/>
      <c r="AF151" s="37"/>
      <c r="AG151" s="56"/>
      <c r="AH151" s="37"/>
      <c r="AI151" s="90" t="str">
        <f t="shared" si="7"/>
        <v/>
      </c>
      <c r="AJ151" s="90" t="str">
        <f t="shared" si="6"/>
        <v/>
      </c>
      <c r="AK151" s="37"/>
      <c r="AL151" s="90" t="str">
        <f>IFERROR(VLOOKUP(AJ151&amp;AK151,Tabla_Controles!$B$56:$G$65,5,FALSE),"")</f>
        <v/>
      </c>
      <c r="AM151" s="91" t="str">
        <f t="shared" si="8"/>
        <v/>
      </c>
      <c r="AN151" s="348" t="str">
        <f>IFERROR(AVERAGE(AM151:AM157),"")</f>
        <v/>
      </c>
      <c r="AO151" s="351" t="str">
        <f>IF($AN151=100,"Fuerte",IF($AN151&lt;100,"Moderado",IF($AN151&lt;50,"Débil",IF($AN151=0,"",""))))</f>
        <v/>
      </c>
      <c r="AP151" s="391"/>
      <c r="AQ151" s="394" t="str">
        <f>IFERROR(P151-VLOOKUP(AO151&amp;AP151,Tabla_Controles!$B$77:$E$83,4,0),"")</f>
        <v/>
      </c>
      <c r="AR151" s="390" t="str">
        <f>IF($AQ151="","",IF($AQ151=1,"Muy Baja",IF($AQ151=2,"Baja",IF($AQ151=3,"Media",IF($AQ151=4,"Alta",IF($AQ151=5,"Muy Alta","Muy Baja"))))))</f>
        <v/>
      </c>
      <c r="AS151" s="390">
        <f>T151</f>
        <v>0</v>
      </c>
      <c r="AT151" s="362" t="str">
        <f>IF(OR(AND($AR151="Muy Baja",$AS151="Leve"),AND($AR151="Muy Baja",$AS151="Menor"),AND($AR151="Baja",$AS151="Leve"),AND($AR151="Baja",$AS151="Menor"),AND($AR151="Media",$AS151="Leve")),"Bajo",IF(OR(AND($AR151="Muy baja",$AS151="Moderado"),AND($AR151="Baja",$AS151="Moderado"),AND($AR151="Media",$AS151="Menor"),AND($AR151="Alta",$AS151="Leve")),"Moderado",IF(OR(AND($AR151="Muy Baja",$AS151="Mayor"),AND($AR151="Baja",$AS151="Mayor"),AND($AR151="Media",$AS151="Moderado"),AND($AR151="Alta",$AS151="Menor"),AND($AR151="Alta",$AS151="Moderado"),AND($AR151="Muy Alta",$AS151="Leve"),AND($AR151="Muy Alta",$AS151="Menor")),"Alto",IF(OR(AND($AR151="Muy Baja",$AS151="Catastrófico"),AND($AR151="Baja",$AS151="Catastrófico"),AND($AR151="Media",$AS151="Mayor"),AND($AR151="Media",$AS151="Catastrófico"),AND($AR151="Alta",$AS151="Mayor"),AND($AR151="Alta",$AS151="Catastrófico"),AND($AR151="Muy Alta",$AS151="Moderado"),AND($AR151="Muy Alta",$AS151="Mayor"),AND($AR151="Muy Alta",$AS151="Catastrófico")),"Extremo",""))))</f>
        <v/>
      </c>
      <c r="AU151" s="363"/>
      <c r="AV151" s="88" t="s">
        <v>506</v>
      </c>
      <c r="AW151" s="38"/>
      <c r="AX151" s="38"/>
      <c r="AY151" s="87"/>
      <c r="AZ151" s="87"/>
      <c r="BA151" s="87"/>
      <c r="BB151" s="419"/>
      <c r="BC151" s="89" t="s">
        <v>513</v>
      </c>
      <c r="BD151" s="86"/>
      <c r="BE151" s="39"/>
      <c r="BF151" s="39"/>
      <c r="BG151" s="88" t="s">
        <v>511</v>
      </c>
      <c r="BH151" s="86"/>
      <c r="BI151" s="92"/>
      <c r="BJ151" s="92"/>
      <c r="BK151" s="416"/>
      <c r="BL151" s="400"/>
      <c r="BM151" s="400"/>
    </row>
    <row r="152" spans="1:65" ht="30" hidden="1" customHeight="1" x14ac:dyDescent="0.3">
      <c r="A152" s="386"/>
      <c r="B152" s="274"/>
      <c r="C152" s="266"/>
      <c r="D152" s="268"/>
      <c r="E152" s="268"/>
      <c r="F152" s="268"/>
      <c r="G152" s="291"/>
      <c r="H152" s="280"/>
      <c r="I152" s="397"/>
      <c r="J152" s="278"/>
      <c r="K152" s="89" t="s">
        <v>493</v>
      </c>
      <c r="L152" s="38"/>
      <c r="M152" s="412"/>
      <c r="N152" s="278"/>
      <c r="O152" s="272"/>
      <c r="P152" s="388"/>
      <c r="Q152" s="270"/>
      <c r="R152" s="287"/>
      <c r="S152" s="289"/>
      <c r="T152" s="272"/>
      <c r="U152" s="285"/>
      <c r="V152" s="277"/>
      <c r="W152" s="89" t="s">
        <v>514</v>
      </c>
      <c r="X152" s="87"/>
      <c r="Y152" s="36"/>
      <c r="Z152" s="36"/>
      <c r="AA152" s="246"/>
      <c r="AB152" s="59"/>
      <c r="AC152" s="59"/>
      <c r="AD152" s="37"/>
      <c r="AE152" s="37"/>
      <c r="AF152" s="37"/>
      <c r="AG152" s="56"/>
      <c r="AH152" s="37"/>
      <c r="AI152" s="90" t="str">
        <f t="shared" si="7"/>
        <v/>
      </c>
      <c r="AJ152" s="90" t="str">
        <f t="shared" si="6"/>
        <v/>
      </c>
      <c r="AK152" s="37"/>
      <c r="AL152" s="90" t="str">
        <f>IFERROR(VLOOKUP(AJ152&amp;AK152,Tabla_Controles!$B$56:$G$65,5,FALSE),"")</f>
        <v/>
      </c>
      <c r="AM152" s="91" t="str">
        <f t="shared" si="8"/>
        <v/>
      </c>
      <c r="AN152" s="349"/>
      <c r="AO152" s="352"/>
      <c r="AP152" s="392"/>
      <c r="AQ152" s="395"/>
      <c r="AR152" s="390"/>
      <c r="AS152" s="390"/>
      <c r="AT152" s="362"/>
      <c r="AU152" s="363"/>
      <c r="AV152" s="88" t="s">
        <v>507</v>
      </c>
      <c r="AW152" s="38"/>
      <c r="AX152" s="38"/>
      <c r="AY152" s="87"/>
      <c r="AZ152" s="87"/>
      <c r="BA152" s="87"/>
      <c r="BB152" s="420"/>
      <c r="BC152" s="89" t="s">
        <v>514</v>
      </c>
      <c r="BD152" s="86"/>
      <c r="BE152" s="39"/>
      <c r="BF152" s="39"/>
      <c r="BG152" s="88" t="s">
        <v>512</v>
      </c>
      <c r="BH152" s="86"/>
      <c r="BI152" s="92"/>
      <c r="BJ152" s="92"/>
      <c r="BK152" s="417"/>
      <c r="BL152" s="401"/>
      <c r="BM152" s="401"/>
    </row>
    <row r="153" spans="1:65" ht="30" hidden="1" customHeight="1" x14ac:dyDescent="0.3">
      <c r="A153" s="386"/>
      <c r="B153" s="274"/>
      <c r="C153" s="266"/>
      <c r="D153" s="268"/>
      <c r="E153" s="268"/>
      <c r="F153" s="268"/>
      <c r="G153" s="291"/>
      <c r="H153" s="280"/>
      <c r="I153" s="397"/>
      <c r="J153" s="278"/>
      <c r="K153" s="89" t="s">
        <v>494</v>
      </c>
      <c r="L153" s="38"/>
      <c r="M153" s="412"/>
      <c r="N153" s="278"/>
      <c r="O153" s="272"/>
      <c r="P153" s="388"/>
      <c r="Q153" s="270"/>
      <c r="R153" s="287"/>
      <c r="S153" s="289"/>
      <c r="T153" s="272"/>
      <c r="U153" s="285"/>
      <c r="V153" s="277"/>
      <c r="W153" s="89" t="s">
        <v>515</v>
      </c>
      <c r="X153" s="87"/>
      <c r="Y153" s="36"/>
      <c r="Z153" s="36"/>
      <c r="AA153" s="246"/>
      <c r="AB153" s="59"/>
      <c r="AC153" s="59"/>
      <c r="AD153" s="37"/>
      <c r="AE153" s="37"/>
      <c r="AF153" s="37"/>
      <c r="AG153" s="56"/>
      <c r="AH153" s="37"/>
      <c r="AI153" s="90" t="str">
        <f t="shared" si="7"/>
        <v/>
      </c>
      <c r="AJ153" s="90" t="str">
        <f t="shared" si="6"/>
        <v/>
      </c>
      <c r="AK153" s="37"/>
      <c r="AL153" s="90" t="str">
        <f>IFERROR(VLOOKUP(AJ153&amp;AK153,Tabla_Controles!$B$56:$G$65,5,FALSE),"")</f>
        <v/>
      </c>
      <c r="AM153" s="91" t="str">
        <f t="shared" si="8"/>
        <v/>
      </c>
      <c r="AN153" s="349"/>
      <c r="AO153" s="352"/>
      <c r="AP153" s="392"/>
      <c r="AQ153" s="395"/>
      <c r="AR153" s="390"/>
      <c r="AS153" s="390"/>
      <c r="AT153" s="362"/>
      <c r="AU153" s="363"/>
      <c r="AV153" s="88" t="s">
        <v>508</v>
      </c>
      <c r="AW153" s="38"/>
      <c r="AX153" s="38"/>
      <c r="AY153" s="87"/>
      <c r="AZ153" s="87"/>
      <c r="BA153" s="87"/>
      <c r="BB153" s="420"/>
      <c r="BC153" s="89" t="s">
        <v>515</v>
      </c>
      <c r="BD153" s="86"/>
      <c r="BE153" s="39"/>
      <c r="BF153" s="39"/>
      <c r="BG153" s="88" t="s">
        <v>506</v>
      </c>
      <c r="BH153" s="86"/>
      <c r="BI153" s="92"/>
      <c r="BJ153" s="92"/>
      <c r="BK153" s="417"/>
      <c r="BL153" s="401"/>
      <c r="BM153" s="401"/>
    </row>
    <row r="154" spans="1:65" ht="30" hidden="1" customHeight="1" x14ac:dyDescent="0.3">
      <c r="A154" s="386"/>
      <c r="B154" s="274"/>
      <c r="C154" s="266"/>
      <c r="D154" s="268"/>
      <c r="E154" s="268"/>
      <c r="F154" s="268"/>
      <c r="G154" s="291"/>
      <c r="H154" s="280"/>
      <c r="I154" s="397"/>
      <c r="J154" s="278"/>
      <c r="K154" s="89" t="s">
        <v>495</v>
      </c>
      <c r="L154" s="38"/>
      <c r="M154" s="412"/>
      <c r="N154" s="278"/>
      <c r="O154" s="272"/>
      <c r="P154" s="388"/>
      <c r="Q154" s="270"/>
      <c r="R154" s="287"/>
      <c r="S154" s="289"/>
      <c r="T154" s="272"/>
      <c r="U154" s="285"/>
      <c r="V154" s="277"/>
      <c r="W154" s="89" t="s">
        <v>516</v>
      </c>
      <c r="X154" s="87"/>
      <c r="Y154" s="36"/>
      <c r="Z154" s="36"/>
      <c r="AA154" s="246"/>
      <c r="AB154" s="59"/>
      <c r="AC154" s="59"/>
      <c r="AD154" s="37"/>
      <c r="AE154" s="37"/>
      <c r="AF154" s="37"/>
      <c r="AG154" s="56"/>
      <c r="AH154" s="37"/>
      <c r="AI154" s="90" t="str">
        <f t="shared" si="7"/>
        <v/>
      </c>
      <c r="AJ154" s="90" t="str">
        <f t="shared" si="6"/>
        <v/>
      </c>
      <c r="AK154" s="37"/>
      <c r="AL154" s="90" t="str">
        <f>IFERROR(VLOOKUP(AJ154&amp;AK154,Tabla_Controles!$B$56:$G$65,5,FALSE),"")</f>
        <v/>
      </c>
      <c r="AM154" s="91" t="str">
        <f t="shared" si="8"/>
        <v/>
      </c>
      <c r="AN154" s="349"/>
      <c r="AO154" s="352"/>
      <c r="AP154" s="392"/>
      <c r="AQ154" s="395"/>
      <c r="AR154" s="390"/>
      <c r="AS154" s="390"/>
      <c r="AT154" s="362"/>
      <c r="AU154" s="363"/>
      <c r="AV154" s="88" t="s">
        <v>509</v>
      </c>
      <c r="AW154" s="38"/>
      <c r="AX154" s="38"/>
      <c r="AY154" s="87"/>
      <c r="AZ154" s="87"/>
      <c r="BA154" s="87"/>
      <c r="BB154" s="420"/>
      <c r="BC154" s="89" t="s">
        <v>516</v>
      </c>
      <c r="BD154" s="86"/>
      <c r="BE154" s="39"/>
      <c r="BF154" s="39"/>
      <c r="BG154" s="88" t="s">
        <v>507</v>
      </c>
      <c r="BH154" s="86"/>
      <c r="BI154" s="92"/>
      <c r="BJ154" s="92"/>
      <c r="BK154" s="417"/>
      <c r="BL154" s="401"/>
      <c r="BM154" s="401"/>
    </row>
    <row r="155" spans="1:65" ht="30" hidden="1" customHeight="1" x14ac:dyDescent="0.3">
      <c r="A155" s="386"/>
      <c r="B155" s="274"/>
      <c r="C155" s="266"/>
      <c r="D155" s="268"/>
      <c r="E155" s="268"/>
      <c r="F155" s="268"/>
      <c r="G155" s="291"/>
      <c r="H155" s="280"/>
      <c r="I155" s="397"/>
      <c r="J155" s="278"/>
      <c r="K155" s="89" t="s">
        <v>496</v>
      </c>
      <c r="L155" s="38"/>
      <c r="M155" s="412"/>
      <c r="N155" s="278"/>
      <c r="O155" s="272"/>
      <c r="P155" s="388"/>
      <c r="Q155" s="270"/>
      <c r="R155" s="287"/>
      <c r="S155" s="289"/>
      <c r="T155" s="272"/>
      <c r="U155" s="285"/>
      <c r="V155" s="277"/>
      <c r="W155" s="89" t="s">
        <v>517</v>
      </c>
      <c r="X155" s="87"/>
      <c r="Y155" s="36"/>
      <c r="Z155" s="36"/>
      <c r="AA155" s="246"/>
      <c r="AB155" s="59"/>
      <c r="AC155" s="59"/>
      <c r="AD155" s="37"/>
      <c r="AE155" s="37"/>
      <c r="AF155" s="37"/>
      <c r="AG155" s="56"/>
      <c r="AH155" s="37"/>
      <c r="AI155" s="90" t="str">
        <f t="shared" si="7"/>
        <v/>
      </c>
      <c r="AJ155" s="90" t="str">
        <f t="shared" si="6"/>
        <v/>
      </c>
      <c r="AK155" s="37"/>
      <c r="AL155" s="90" t="str">
        <f>IFERROR(VLOOKUP(AJ155&amp;AK155,Tabla_Controles!$B$56:$G$65,5,FALSE),"")</f>
        <v/>
      </c>
      <c r="AM155" s="91" t="str">
        <f t="shared" si="8"/>
        <v/>
      </c>
      <c r="AN155" s="349"/>
      <c r="AO155" s="352"/>
      <c r="AP155" s="392"/>
      <c r="AQ155" s="395"/>
      <c r="AR155" s="390"/>
      <c r="AS155" s="390"/>
      <c r="AT155" s="362"/>
      <c r="AU155" s="363"/>
      <c r="AV155" s="88" t="s">
        <v>510</v>
      </c>
      <c r="AW155" s="38"/>
      <c r="AX155" s="38"/>
      <c r="AY155" s="87"/>
      <c r="AZ155" s="87"/>
      <c r="BA155" s="87"/>
      <c r="BB155" s="420"/>
      <c r="BC155" s="89" t="s">
        <v>517</v>
      </c>
      <c r="BD155" s="86"/>
      <c r="BE155" s="39"/>
      <c r="BF155" s="39"/>
      <c r="BG155" s="88" t="s">
        <v>508</v>
      </c>
      <c r="BH155" s="86"/>
      <c r="BI155" s="92"/>
      <c r="BJ155" s="92"/>
      <c r="BK155" s="417"/>
      <c r="BL155" s="401"/>
      <c r="BM155" s="401"/>
    </row>
    <row r="156" spans="1:65" ht="30" hidden="1" customHeight="1" x14ac:dyDescent="0.3">
      <c r="A156" s="386"/>
      <c r="B156" s="274"/>
      <c r="C156" s="266"/>
      <c r="D156" s="268"/>
      <c r="E156" s="268"/>
      <c r="F156" s="268"/>
      <c r="G156" s="291"/>
      <c r="H156" s="280"/>
      <c r="I156" s="397"/>
      <c r="J156" s="278"/>
      <c r="K156" s="89" t="s">
        <v>497</v>
      </c>
      <c r="L156" s="38"/>
      <c r="M156" s="412"/>
      <c r="N156" s="278"/>
      <c r="O156" s="272"/>
      <c r="P156" s="388"/>
      <c r="Q156" s="270"/>
      <c r="R156" s="287"/>
      <c r="S156" s="289"/>
      <c r="T156" s="272"/>
      <c r="U156" s="285"/>
      <c r="V156" s="277"/>
      <c r="W156" s="89" t="s">
        <v>518</v>
      </c>
      <c r="X156" s="87"/>
      <c r="Y156" s="36"/>
      <c r="Z156" s="36"/>
      <c r="AA156" s="246"/>
      <c r="AB156" s="59"/>
      <c r="AC156" s="59"/>
      <c r="AD156" s="37"/>
      <c r="AE156" s="37"/>
      <c r="AF156" s="37"/>
      <c r="AG156" s="56"/>
      <c r="AH156" s="37"/>
      <c r="AI156" s="90" t="str">
        <f t="shared" si="7"/>
        <v/>
      </c>
      <c r="AJ156" s="90" t="str">
        <f t="shared" si="6"/>
        <v/>
      </c>
      <c r="AK156" s="37"/>
      <c r="AL156" s="90" t="str">
        <f>IFERROR(VLOOKUP(AJ156&amp;AK156,Tabla_Controles!$B$56:$G$65,5,FALSE),"")</f>
        <v/>
      </c>
      <c r="AM156" s="91" t="str">
        <f t="shared" si="8"/>
        <v/>
      </c>
      <c r="AN156" s="349"/>
      <c r="AO156" s="352"/>
      <c r="AP156" s="392"/>
      <c r="AQ156" s="395"/>
      <c r="AR156" s="390"/>
      <c r="AS156" s="390"/>
      <c r="AT156" s="362"/>
      <c r="AU156" s="363"/>
      <c r="AV156" s="88" t="s">
        <v>511</v>
      </c>
      <c r="AW156" s="38"/>
      <c r="AX156" s="38"/>
      <c r="AY156" s="87"/>
      <c r="AZ156" s="87"/>
      <c r="BA156" s="87"/>
      <c r="BB156" s="420"/>
      <c r="BC156" s="89" t="s">
        <v>518</v>
      </c>
      <c r="BD156" s="86"/>
      <c r="BE156" s="39"/>
      <c r="BF156" s="39"/>
      <c r="BG156" s="88" t="s">
        <v>509</v>
      </c>
      <c r="BH156" s="86"/>
      <c r="BI156" s="92"/>
      <c r="BJ156" s="92"/>
      <c r="BK156" s="417"/>
      <c r="BL156" s="401"/>
      <c r="BM156" s="401"/>
    </row>
    <row r="157" spans="1:65" ht="30" hidden="1" customHeight="1" x14ac:dyDescent="0.3">
      <c r="A157" s="386"/>
      <c r="B157" s="274"/>
      <c r="C157" s="267"/>
      <c r="D157" s="268"/>
      <c r="E157" s="268"/>
      <c r="F157" s="268"/>
      <c r="G157" s="292"/>
      <c r="H157" s="281"/>
      <c r="I157" s="397"/>
      <c r="J157" s="278"/>
      <c r="K157" s="89" t="s">
        <v>498</v>
      </c>
      <c r="L157" s="38"/>
      <c r="M157" s="413"/>
      <c r="N157" s="278"/>
      <c r="O157" s="272"/>
      <c r="P157" s="388"/>
      <c r="Q157" s="271"/>
      <c r="R157" s="288"/>
      <c r="S157" s="289"/>
      <c r="T157" s="272"/>
      <c r="U157" s="285"/>
      <c r="V157" s="277"/>
      <c r="W157" s="89" t="s">
        <v>519</v>
      </c>
      <c r="X157" s="87"/>
      <c r="Y157" s="36"/>
      <c r="Z157" s="36"/>
      <c r="AA157" s="246"/>
      <c r="AB157" s="59"/>
      <c r="AC157" s="59"/>
      <c r="AD157" s="37"/>
      <c r="AE157" s="37"/>
      <c r="AF157" s="37"/>
      <c r="AG157" s="56"/>
      <c r="AH157" s="37"/>
      <c r="AI157" s="90" t="str">
        <f t="shared" si="7"/>
        <v/>
      </c>
      <c r="AJ157" s="90" t="str">
        <f t="shared" si="6"/>
        <v/>
      </c>
      <c r="AK157" s="37"/>
      <c r="AL157" s="90" t="str">
        <f>IFERROR(VLOOKUP(AJ157&amp;AK157,Tabla_Controles!$B$56:$G$65,5,FALSE),"")</f>
        <v/>
      </c>
      <c r="AM157" s="91" t="str">
        <f t="shared" si="8"/>
        <v/>
      </c>
      <c r="AN157" s="350"/>
      <c r="AO157" s="353"/>
      <c r="AP157" s="393"/>
      <c r="AQ157" s="396"/>
      <c r="AR157" s="390"/>
      <c r="AS157" s="390"/>
      <c r="AT157" s="362"/>
      <c r="AU157" s="363"/>
      <c r="AV157" s="88" t="s">
        <v>512</v>
      </c>
      <c r="AW157" s="38"/>
      <c r="AX157" s="38"/>
      <c r="AY157" s="87"/>
      <c r="AZ157" s="87"/>
      <c r="BA157" s="87"/>
      <c r="BB157" s="421"/>
      <c r="BC157" s="89" t="s">
        <v>519</v>
      </c>
      <c r="BD157" s="86"/>
      <c r="BE157" s="39"/>
      <c r="BF157" s="39"/>
      <c r="BG157" s="88" t="s">
        <v>510</v>
      </c>
      <c r="BH157" s="86"/>
      <c r="BI157" s="92"/>
      <c r="BJ157" s="92"/>
      <c r="BK157" s="418"/>
      <c r="BL157" s="402"/>
      <c r="BM157" s="402"/>
    </row>
    <row r="158" spans="1:65" ht="51" hidden="1" customHeight="1" x14ac:dyDescent="0.3">
      <c r="A158" s="386" t="str">
        <f>C158&amp;COUNTIF($C$10:C158,C158)</f>
        <v>0</v>
      </c>
      <c r="B158" s="274"/>
      <c r="C158" s="265"/>
      <c r="D158" s="268"/>
      <c r="E158" s="268"/>
      <c r="F158" s="268"/>
      <c r="G158" s="290"/>
      <c r="H158" s="279"/>
      <c r="I158" s="397" t="str">
        <f>"Posibilidad de recibir o solicitar cualquier dádiva o beneficio a nombre propio o de terceros, con el fin de "&amp;J158</f>
        <v xml:space="preserve">Posibilidad de recibir o solicitar cualquier dádiva o beneficio a nombre propio o de terceros, con el fin de </v>
      </c>
      <c r="J158" s="278"/>
      <c r="K158" s="89" t="s">
        <v>492</v>
      </c>
      <c r="L158" s="38"/>
      <c r="M158" s="411"/>
      <c r="N158" s="278"/>
      <c r="O158" s="272"/>
      <c r="P158" s="388"/>
      <c r="Q158" s="269"/>
      <c r="R158" s="286"/>
      <c r="S158" s="289"/>
      <c r="T158" s="272"/>
      <c r="U158" s="285"/>
      <c r="V158" s="277"/>
      <c r="W158" s="89" t="s">
        <v>513</v>
      </c>
      <c r="X158" s="87"/>
      <c r="Y158" s="36"/>
      <c r="Z158" s="36"/>
      <c r="AA158" s="246"/>
      <c r="AB158" s="59"/>
      <c r="AC158" s="59"/>
      <c r="AD158" s="37"/>
      <c r="AE158" s="37"/>
      <c r="AF158" s="37"/>
      <c r="AG158" s="56"/>
      <c r="AH158" s="37"/>
      <c r="AI158" s="90" t="str">
        <f t="shared" si="7"/>
        <v/>
      </c>
      <c r="AJ158" s="90" t="str">
        <f t="shared" si="6"/>
        <v/>
      </c>
      <c r="AK158" s="37"/>
      <c r="AL158" s="90" t="str">
        <f>IFERROR(VLOOKUP(AJ158&amp;AK158,Tabla_Controles!$B$56:$G$65,5,FALSE),"")</f>
        <v/>
      </c>
      <c r="AM158" s="91" t="str">
        <f t="shared" si="8"/>
        <v/>
      </c>
      <c r="AN158" s="348" t="str">
        <f>IFERROR(AVERAGE(AM158:AM164),"")</f>
        <v/>
      </c>
      <c r="AO158" s="351" t="str">
        <f>IF($AN158=100,"Fuerte",IF($AN158&lt;100,"Moderado",IF($AN158&lt;50,"Débil",IF($AN158=0,"",""))))</f>
        <v/>
      </c>
      <c r="AP158" s="391"/>
      <c r="AQ158" s="394" t="str">
        <f>IFERROR(P158-VLOOKUP(AO158&amp;AP158,Tabla_Controles!$B$77:$E$83,4,0),"")</f>
        <v/>
      </c>
      <c r="AR158" s="390" t="str">
        <f>IF($AQ158="","",IF($AQ158=1,"Muy Baja",IF($AQ158=2,"Baja",IF($AQ158=3,"Media",IF($AQ158=4,"Alta",IF($AQ158=5,"Muy Alta","Muy Baja"))))))</f>
        <v/>
      </c>
      <c r="AS158" s="390">
        <f>T158</f>
        <v>0</v>
      </c>
      <c r="AT158" s="362" t="str">
        <f>IF(OR(AND($AR158="Muy Baja",$AS158="Leve"),AND($AR158="Muy Baja",$AS158="Menor"),AND($AR158="Baja",$AS158="Leve"),AND($AR158="Baja",$AS158="Menor"),AND($AR158="Media",$AS158="Leve")),"Bajo",IF(OR(AND($AR158="Muy baja",$AS158="Moderado"),AND($AR158="Baja",$AS158="Moderado"),AND($AR158="Media",$AS158="Menor"),AND($AR158="Alta",$AS158="Leve")),"Moderado",IF(OR(AND($AR158="Muy Baja",$AS158="Mayor"),AND($AR158="Baja",$AS158="Mayor"),AND($AR158="Media",$AS158="Moderado"),AND($AR158="Alta",$AS158="Menor"),AND($AR158="Alta",$AS158="Moderado"),AND($AR158="Muy Alta",$AS158="Leve"),AND($AR158="Muy Alta",$AS158="Menor")),"Alto",IF(OR(AND($AR158="Muy Baja",$AS158="Catastrófico"),AND($AR158="Baja",$AS158="Catastrófico"),AND($AR158="Media",$AS158="Mayor"),AND($AR158="Media",$AS158="Catastrófico"),AND($AR158="Alta",$AS158="Mayor"),AND($AR158="Alta",$AS158="Catastrófico"),AND($AR158="Muy Alta",$AS158="Moderado"),AND($AR158="Muy Alta",$AS158="Mayor"),AND($AR158="Muy Alta",$AS158="Catastrófico")),"Extremo",""))))</f>
        <v/>
      </c>
      <c r="AU158" s="363"/>
      <c r="AV158" s="88" t="s">
        <v>506</v>
      </c>
      <c r="AW158" s="38"/>
      <c r="AX158" s="38"/>
      <c r="AY158" s="87"/>
      <c r="AZ158" s="87"/>
      <c r="BA158" s="87"/>
      <c r="BB158" s="419"/>
      <c r="BC158" s="89" t="s">
        <v>513</v>
      </c>
      <c r="BD158" s="86"/>
      <c r="BE158" s="39"/>
      <c r="BF158" s="39"/>
      <c r="BG158" s="88" t="s">
        <v>511</v>
      </c>
      <c r="BH158" s="86"/>
      <c r="BI158" s="92"/>
      <c r="BJ158" s="92"/>
      <c r="BK158" s="416"/>
      <c r="BL158" s="400"/>
      <c r="BM158" s="400"/>
    </row>
    <row r="159" spans="1:65" ht="30" hidden="1" customHeight="1" x14ac:dyDescent="0.3">
      <c r="A159" s="386"/>
      <c r="B159" s="274"/>
      <c r="C159" s="266"/>
      <c r="D159" s="268"/>
      <c r="E159" s="268"/>
      <c r="F159" s="268"/>
      <c r="G159" s="291"/>
      <c r="H159" s="280"/>
      <c r="I159" s="397"/>
      <c r="J159" s="278"/>
      <c r="K159" s="89" t="s">
        <v>493</v>
      </c>
      <c r="L159" s="38"/>
      <c r="M159" s="412"/>
      <c r="N159" s="278"/>
      <c r="O159" s="272"/>
      <c r="P159" s="388"/>
      <c r="Q159" s="270"/>
      <c r="R159" s="287"/>
      <c r="S159" s="289"/>
      <c r="T159" s="272"/>
      <c r="U159" s="285"/>
      <c r="V159" s="277"/>
      <c r="W159" s="89" t="s">
        <v>514</v>
      </c>
      <c r="X159" s="87"/>
      <c r="Y159" s="36"/>
      <c r="Z159" s="36"/>
      <c r="AA159" s="246"/>
      <c r="AB159" s="59"/>
      <c r="AC159" s="59"/>
      <c r="AD159" s="37"/>
      <c r="AE159" s="37"/>
      <c r="AF159" s="37"/>
      <c r="AG159" s="56"/>
      <c r="AH159" s="37"/>
      <c r="AI159" s="90" t="str">
        <f t="shared" si="7"/>
        <v/>
      </c>
      <c r="AJ159" s="90" t="str">
        <f t="shared" si="6"/>
        <v/>
      </c>
      <c r="AK159" s="37"/>
      <c r="AL159" s="90" t="str">
        <f>IFERROR(VLOOKUP(AJ159&amp;AK159,Tabla_Controles!$B$56:$G$65,5,FALSE),"")</f>
        <v/>
      </c>
      <c r="AM159" s="91" t="str">
        <f t="shared" si="8"/>
        <v/>
      </c>
      <c r="AN159" s="349"/>
      <c r="AO159" s="352"/>
      <c r="AP159" s="392"/>
      <c r="AQ159" s="395"/>
      <c r="AR159" s="390"/>
      <c r="AS159" s="390"/>
      <c r="AT159" s="362"/>
      <c r="AU159" s="363"/>
      <c r="AV159" s="88" t="s">
        <v>507</v>
      </c>
      <c r="AW159" s="38"/>
      <c r="AX159" s="38"/>
      <c r="AY159" s="87"/>
      <c r="AZ159" s="87"/>
      <c r="BA159" s="87"/>
      <c r="BB159" s="420"/>
      <c r="BC159" s="89" t="s">
        <v>514</v>
      </c>
      <c r="BD159" s="86"/>
      <c r="BE159" s="39"/>
      <c r="BF159" s="39"/>
      <c r="BG159" s="88" t="s">
        <v>512</v>
      </c>
      <c r="BH159" s="86"/>
      <c r="BI159" s="92"/>
      <c r="BJ159" s="92"/>
      <c r="BK159" s="417"/>
      <c r="BL159" s="401"/>
      <c r="BM159" s="401"/>
    </row>
    <row r="160" spans="1:65" ht="30" hidden="1" customHeight="1" x14ac:dyDescent="0.3">
      <c r="A160" s="386"/>
      <c r="B160" s="274"/>
      <c r="C160" s="266"/>
      <c r="D160" s="268"/>
      <c r="E160" s="268"/>
      <c r="F160" s="268"/>
      <c r="G160" s="291"/>
      <c r="H160" s="280"/>
      <c r="I160" s="397"/>
      <c r="J160" s="278"/>
      <c r="K160" s="89" t="s">
        <v>494</v>
      </c>
      <c r="L160" s="38"/>
      <c r="M160" s="412"/>
      <c r="N160" s="278"/>
      <c r="O160" s="272"/>
      <c r="P160" s="388"/>
      <c r="Q160" s="270"/>
      <c r="R160" s="287"/>
      <c r="S160" s="289"/>
      <c r="T160" s="272"/>
      <c r="U160" s="285"/>
      <c r="V160" s="277"/>
      <c r="W160" s="89" t="s">
        <v>515</v>
      </c>
      <c r="X160" s="87"/>
      <c r="Y160" s="36"/>
      <c r="Z160" s="36"/>
      <c r="AA160" s="246"/>
      <c r="AB160" s="59"/>
      <c r="AC160" s="59"/>
      <c r="AD160" s="37"/>
      <c r="AE160" s="37"/>
      <c r="AF160" s="37"/>
      <c r="AG160" s="56"/>
      <c r="AH160" s="37"/>
      <c r="AI160" s="90" t="str">
        <f t="shared" si="7"/>
        <v/>
      </c>
      <c r="AJ160" s="90" t="str">
        <f t="shared" si="6"/>
        <v/>
      </c>
      <c r="AK160" s="37"/>
      <c r="AL160" s="90" t="str">
        <f>IFERROR(VLOOKUP(AJ160&amp;AK160,Tabla_Controles!$B$56:$G$65,5,FALSE),"")</f>
        <v/>
      </c>
      <c r="AM160" s="91" t="str">
        <f t="shared" si="8"/>
        <v/>
      </c>
      <c r="AN160" s="349"/>
      <c r="AO160" s="352"/>
      <c r="AP160" s="392"/>
      <c r="AQ160" s="395"/>
      <c r="AR160" s="390"/>
      <c r="AS160" s="390"/>
      <c r="AT160" s="362"/>
      <c r="AU160" s="363"/>
      <c r="AV160" s="88" t="s">
        <v>508</v>
      </c>
      <c r="AW160" s="38"/>
      <c r="AX160" s="38"/>
      <c r="AY160" s="87"/>
      <c r="AZ160" s="87"/>
      <c r="BA160" s="87"/>
      <c r="BB160" s="420"/>
      <c r="BC160" s="89" t="s">
        <v>515</v>
      </c>
      <c r="BD160" s="86"/>
      <c r="BE160" s="39"/>
      <c r="BF160" s="39"/>
      <c r="BG160" s="88" t="s">
        <v>506</v>
      </c>
      <c r="BH160" s="86"/>
      <c r="BI160" s="92"/>
      <c r="BJ160" s="92"/>
      <c r="BK160" s="417"/>
      <c r="BL160" s="401"/>
      <c r="BM160" s="401"/>
    </row>
    <row r="161" spans="1:65" ht="30" hidden="1" customHeight="1" x14ac:dyDescent="0.3">
      <c r="A161" s="386"/>
      <c r="B161" s="274"/>
      <c r="C161" s="266"/>
      <c r="D161" s="268"/>
      <c r="E161" s="268"/>
      <c r="F161" s="268"/>
      <c r="G161" s="291"/>
      <c r="H161" s="280"/>
      <c r="I161" s="397"/>
      <c r="J161" s="278"/>
      <c r="K161" s="89" t="s">
        <v>495</v>
      </c>
      <c r="L161" s="38"/>
      <c r="M161" s="412"/>
      <c r="N161" s="278"/>
      <c r="O161" s="272"/>
      <c r="P161" s="388"/>
      <c r="Q161" s="270"/>
      <c r="R161" s="287"/>
      <c r="S161" s="289"/>
      <c r="T161" s="272"/>
      <c r="U161" s="285"/>
      <c r="V161" s="277"/>
      <c r="W161" s="89" t="s">
        <v>516</v>
      </c>
      <c r="X161" s="87"/>
      <c r="Y161" s="36"/>
      <c r="Z161" s="36"/>
      <c r="AA161" s="246"/>
      <c r="AB161" s="59"/>
      <c r="AC161" s="59"/>
      <c r="AD161" s="37"/>
      <c r="AE161" s="37"/>
      <c r="AF161" s="37"/>
      <c r="AG161" s="56"/>
      <c r="AH161" s="37"/>
      <c r="AI161" s="90" t="str">
        <f t="shared" si="7"/>
        <v/>
      </c>
      <c r="AJ161" s="90" t="str">
        <f t="shared" si="6"/>
        <v/>
      </c>
      <c r="AK161" s="37"/>
      <c r="AL161" s="90" t="str">
        <f>IFERROR(VLOOKUP(AJ161&amp;AK161,Tabla_Controles!$B$56:$G$65,5,FALSE),"")</f>
        <v/>
      </c>
      <c r="AM161" s="91" t="str">
        <f t="shared" si="8"/>
        <v/>
      </c>
      <c r="AN161" s="349"/>
      <c r="AO161" s="352"/>
      <c r="AP161" s="392"/>
      <c r="AQ161" s="395"/>
      <c r="AR161" s="390"/>
      <c r="AS161" s="390"/>
      <c r="AT161" s="362"/>
      <c r="AU161" s="363"/>
      <c r="AV161" s="88" t="s">
        <v>509</v>
      </c>
      <c r="AW161" s="38"/>
      <c r="AX161" s="38"/>
      <c r="AY161" s="87"/>
      <c r="AZ161" s="87"/>
      <c r="BA161" s="87"/>
      <c r="BB161" s="420"/>
      <c r="BC161" s="89" t="s">
        <v>516</v>
      </c>
      <c r="BD161" s="86"/>
      <c r="BE161" s="39"/>
      <c r="BF161" s="39"/>
      <c r="BG161" s="88" t="s">
        <v>507</v>
      </c>
      <c r="BH161" s="86"/>
      <c r="BI161" s="92"/>
      <c r="BJ161" s="92"/>
      <c r="BK161" s="417"/>
      <c r="BL161" s="401"/>
      <c r="BM161" s="401"/>
    </row>
    <row r="162" spans="1:65" ht="30" hidden="1" customHeight="1" x14ac:dyDescent="0.3">
      <c r="A162" s="386"/>
      <c r="B162" s="274"/>
      <c r="C162" s="266"/>
      <c r="D162" s="268"/>
      <c r="E162" s="268"/>
      <c r="F162" s="268"/>
      <c r="G162" s="291"/>
      <c r="H162" s="280"/>
      <c r="I162" s="397"/>
      <c r="J162" s="278"/>
      <c r="K162" s="89" t="s">
        <v>496</v>
      </c>
      <c r="L162" s="38"/>
      <c r="M162" s="412"/>
      <c r="N162" s="278"/>
      <c r="O162" s="272"/>
      <c r="P162" s="388"/>
      <c r="Q162" s="270"/>
      <c r="R162" s="287"/>
      <c r="S162" s="289"/>
      <c r="T162" s="272"/>
      <c r="U162" s="285"/>
      <c r="V162" s="277"/>
      <c r="W162" s="89" t="s">
        <v>517</v>
      </c>
      <c r="X162" s="87"/>
      <c r="Y162" s="36"/>
      <c r="Z162" s="36"/>
      <c r="AA162" s="246"/>
      <c r="AB162" s="59"/>
      <c r="AC162" s="59"/>
      <c r="AD162" s="37"/>
      <c r="AE162" s="37"/>
      <c r="AF162" s="37"/>
      <c r="AG162" s="56"/>
      <c r="AH162" s="37"/>
      <c r="AI162" s="90" t="str">
        <f t="shared" si="7"/>
        <v/>
      </c>
      <c r="AJ162" s="90" t="str">
        <f t="shared" si="6"/>
        <v/>
      </c>
      <c r="AK162" s="37"/>
      <c r="AL162" s="90" t="str">
        <f>IFERROR(VLOOKUP(AJ162&amp;AK162,Tabla_Controles!$B$56:$G$65,5,FALSE),"")</f>
        <v/>
      </c>
      <c r="AM162" s="91" t="str">
        <f t="shared" si="8"/>
        <v/>
      </c>
      <c r="AN162" s="349"/>
      <c r="AO162" s="352"/>
      <c r="AP162" s="392"/>
      <c r="AQ162" s="395"/>
      <c r="AR162" s="390"/>
      <c r="AS162" s="390"/>
      <c r="AT162" s="362"/>
      <c r="AU162" s="363"/>
      <c r="AV162" s="88" t="s">
        <v>510</v>
      </c>
      <c r="AW162" s="38"/>
      <c r="AX162" s="38"/>
      <c r="AY162" s="87"/>
      <c r="AZ162" s="87"/>
      <c r="BA162" s="87"/>
      <c r="BB162" s="420"/>
      <c r="BC162" s="89" t="s">
        <v>517</v>
      </c>
      <c r="BD162" s="86"/>
      <c r="BE162" s="39"/>
      <c r="BF162" s="39"/>
      <c r="BG162" s="88" t="s">
        <v>508</v>
      </c>
      <c r="BH162" s="86"/>
      <c r="BI162" s="92"/>
      <c r="BJ162" s="92"/>
      <c r="BK162" s="417"/>
      <c r="BL162" s="401"/>
      <c r="BM162" s="401"/>
    </row>
    <row r="163" spans="1:65" ht="30" hidden="1" customHeight="1" x14ac:dyDescent="0.3">
      <c r="A163" s="386"/>
      <c r="B163" s="274"/>
      <c r="C163" s="266"/>
      <c r="D163" s="268"/>
      <c r="E163" s="268"/>
      <c r="F163" s="268"/>
      <c r="G163" s="291"/>
      <c r="H163" s="280"/>
      <c r="I163" s="397"/>
      <c r="J163" s="278"/>
      <c r="K163" s="89" t="s">
        <v>497</v>
      </c>
      <c r="L163" s="38"/>
      <c r="M163" s="412"/>
      <c r="N163" s="278"/>
      <c r="O163" s="272"/>
      <c r="P163" s="388"/>
      <c r="Q163" s="270"/>
      <c r="R163" s="287"/>
      <c r="S163" s="289"/>
      <c r="T163" s="272"/>
      <c r="U163" s="285"/>
      <c r="V163" s="277"/>
      <c r="W163" s="89" t="s">
        <v>518</v>
      </c>
      <c r="X163" s="87"/>
      <c r="Y163" s="36"/>
      <c r="Z163" s="36"/>
      <c r="AA163" s="246"/>
      <c r="AB163" s="59"/>
      <c r="AC163" s="59"/>
      <c r="AD163" s="37"/>
      <c r="AE163" s="37"/>
      <c r="AF163" s="37"/>
      <c r="AG163" s="56"/>
      <c r="AH163" s="37"/>
      <c r="AI163" s="90" t="str">
        <f t="shared" si="7"/>
        <v/>
      </c>
      <c r="AJ163" s="90" t="str">
        <f t="shared" si="6"/>
        <v/>
      </c>
      <c r="AK163" s="37"/>
      <c r="AL163" s="90" t="str">
        <f>IFERROR(VLOOKUP(AJ163&amp;AK163,Tabla_Controles!$B$56:$G$65,5,FALSE),"")</f>
        <v/>
      </c>
      <c r="AM163" s="91" t="str">
        <f t="shared" si="8"/>
        <v/>
      </c>
      <c r="AN163" s="349"/>
      <c r="AO163" s="352"/>
      <c r="AP163" s="392"/>
      <c r="AQ163" s="395"/>
      <c r="AR163" s="390"/>
      <c r="AS163" s="390"/>
      <c r="AT163" s="362"/>
      <c r="AU163" s="363"/>
      <c r="AV163" s="88" t="s">
        <v>511</v>
      </c>
      <c r="AW163" s="38"/>
      <c r="AX163" s="38"/>
      <c r="AY163" s="87"/>
      <c r="AZ163" s="87"/>
      <c r="BA163" s="87"/>
      <c r="BB163" s="420"/>
      <c r="BC163" s="89" t="s">
        <v>518</v>
      </c>
      <c r="BD163" s="86"/>
      <c r="BE163" s="39"/>
      <c r="BF163" s="39"/>
      <c r="BG163" s="88" t="s">
        <v>509</v>
      </c>
      <c r="BH163" s="86"/>
      <c r="BI163" s="92"/>
      <c r="BJ163" s="92"/>
      <c r="BK163" s="417"/>
      <c r="BL163" s="401"/>
      <c r="BM163" s="401"/>
    </row>
    <row r="164" spans="1:65" ht="30" hidden="1" customHeight="1" x14ac:dyDescent="0.3">
      <c r="A164" s="386"/>
      <c r="B164" s="274"/>
      <c r="C164" s="267"/>
      <c r="D164" s="268"/>
      <c r="E164" s="268"/>
      <c r="F164" s="268"/>
      <c r="G164" s="292"/>
      <c r="H164" s="281"/>
      <c r="I164" s="397"/>
      <c r="J164" s="278"/>
      <c r="K164" s="89" t="s">
        <v>498</v>
      </c>
      <c r="L164" s="38"/>
      <c r="M164" s="413"/>
      <c r="N164" s="278"/>
      <c r="O164" s="272"/>
      <c r="P164" s="388"/>
      <c r="Q164" s="271"/>
      <c r="R164" s="288"/>
      <c r="S164" s="289"/>
      <c r="T164" s="272"/>
      <c r="U164" s="285"/>
      <c r="V164" s="277"/>
      <c r="W164" s="89" t="s">
        <v>519</v>
      </c>
      <c r="X164" s="87"/>
      <c r="Y164" s="36"/>
      <c r="Z164" s="36"/>
      <c r="AA164" s="246"/>
      <c r="AB164" s="59"/>
      <c r="AC164" s="59"/>
      <c r="AD164" s="37"/>
      <c r="AE164" s="37"/>
      <c r="AF164" s="37"/>
      <c r="AG164" s="56"/>
      <c r="AH164" s="37"/>
      <c r="AI164" s="90" t="str">
        <f t="shared" si="7"/>
        <v/>
      </c>
      <c r="AJ164" s="90" t="str">
        <f t="shared" si="6"/>
        <v/>
      </c>
      <c r="AK164" s="37"/>
      <c r="AL164" s="90" t="str">
        <f>IFERROR(VLOOKUP(AJ164&amp;AK164,Tabla_Controles!$B$56:$G$65,5,FALSE),"")</f>
        <v/>
      </c>
      <c r="AM164" s="91" t="str">
        <f t="shared" si="8"/>
        <v/>
      </c>
      <c r="AN164" s="350"/>
      <c r="AO164" s="353"/>
      <c r="AP164" s="393"/>
      <c r="AQ164" s="396"/>
      <c r="AR164" s="390"/>
      <c r="AS164" s="390"/>
      <c r="AT164" s="362"/>
      <c r="AU164" s="363"/>
      <c r="AV164" s="88" t="s">
        <v>512</v>
      </c>
      <c r="AW164" s="38"/>
      <c r="AX164" s="38"/>
      <c r="AY164" s="87"/>
      <c r="AZ164" s="87"/>
      <c r="BA164" s="87"/>
      <c r="BB164" s="421"/>
      <c r="BC164" s="89" t="s">
        <v>519</v>
      </c>
      <c r="BD164" s="86"/>
      <c r="BE164" s="39"/>
      <c r="BF164" s="39"/>
      <c r="BG164" s="88" t="s">
        <v>510</v>
      </c>
      <c r="BH164" s="86"/>
      <c r="BI164" s="92"/>
      <c r="BJ164" s="92"/>
      <c r="BK164" s="418"/>
      <c r="BL164" s="402"/>
      <c r="BM164" s="402"/>
    </row>
    <row r="165" spans="1:65" ht="51" hidden="1" customHeight="1" x14ac:dyDescent="0.3">
      <c r="A165" s="386" t="str">
        <f>C165&amp;COUNTIF($C$10:C165,C165)</f>
        <v>0</v>
      </c>
      <c r="B165" s="274"/>
      <c r="C165" s="265"/>
      <c r="D165" s="268"/>
      <c r="E165" s="268"/>
      <c r="F165" s="268"/>
      <c r="G165" s="290"/>
      <c r="H165" s="279"/>
      <c r="I165" s="397" t="str">
        <f>"Posibilidad de recibir o solicitar cualquier dádiva o beneficio a nombre propio o de terceros, con el fin de "&amp;J165</f>
        <v xml:space="preserve">Posibilidad de recibir o solicitar cualquier dádiva o beneficio a nombre propio o de terceros, con el fin de </v>
      </c>
      <c r="J165" s="278"/>
      <c r="K165" s="89" t="s">
        <v>492</v>
      </c>
      <c r="L165" s="38"/>
      <c r="M165" s="411"/>
      <c r="N165" s="278"/>
      <c r="O165" s="272"/>
      <c r="P165" s="388"/>
      <c r="Q165" s="269"/>
      <c r="R165" s="286"/>
      <c r="S165" s="289"/>
      <c r="T165" s="272"/>
      <c r="U165" s="285"/>
      <c r="V165" s="277"/>
      <c r="W165" s="89" t="s">
        <v>513</v>
      </c>
      <c r="X165" s="87"/>
      <c r="Y165" s="36"/>
      <c r="Z165" s="36"/>
      <c r="AA165" s="246"/>
      <c r="AB165" s="59"/>
      <c r="AC165" s="59"/>
      <c r="AD165" s="37"/>
      <c r="AE165" s="37"/>
      <c r="AF165" s="37"/>
      <c r="AG165" s="56"/>
      <c r="AH165" s="37"/>
      <c r="AI165" s="90" t="str">
        <f t="shared" si="7"/>
        <v/>
      </c>
      <c r="AJ165" s="90" t="str">
        <f t="shared" si="6"/>
        <v/>
      </c>
      <c r="AK165" s="37"/>
      <c r="AL165" s="90" t="str">
        <f>IFERROR(VLOOKUP(AJ165&amp;AK165,Tabla_Controles!$B$56:$G$65,5,FALSE),"")</f>
        <v/>
      </c>
      <c r="AM165" s="91" t="str">
        <f t="shared" si="8"/>
        <v/>
      </c>
      <c r="AN165" s="348" t="str">
        <f>IFERROR(AVERAGE(AM165:AM171),"")</f>
        <v/>
      </c>
      <c r="AO165" s="351" t="str">
        <f>IF($AN165=100,"Fuerte",IF($AN165&lt;100,"Moderado",IF($AN165&lt;50,"Débil",IF($AN165=0,"",""))))</f>
        <v/>
      </c>
      <c r="AP165" s="391"/>
      <c r="AQ165" s="394" t="str">
        <f>IFERROR(P165-VLOOKUP(AO165&amp;AP165,Tabla_Controles!$B$77:$E$83,4,0),"")</f>
        <v/>
      </c>
      <c r="AR165" s="390" t="str">
        <f>IF($AQ165="","",IF($AQ165=1,"Muy Baja",IF($AQ165=2,"Baja",IF($AQ165=3,"Media",IF($AQ165=4,"Alta",IF($AQ165=5,"Muy Alta","Muy Baja"))))))</f>
        <v/>
      </c>
      <c r="AS165" s="390">
        <f>T165</f>
        <v>0</v>
      </c>
      <c r="AT165" s="362" t="str">
        <f>IF(OR(AND($AR165="Muy Baja",$AS165="Leve"),AND($AR165="Muy Baja",$AS165="Menor"),AND($AR165="Baja",$AS165="Leve"),AND($AR165="Baja",$AS165="Menor"),AND($AR165="Media",$AS165="Leve")),"Bajo",IF(OR(AND($AR165="Muy baja",$AS165="Moderado"),AND($AR165="Baja",$AS165="Moderado"),AND($AR165="Media",$AS165="Menor"),AND($AR165="Alta",$AS165="Leve")),"Moderado",IF(OR(AND($AR165="Muy Baja",$AS165="Mayor"),AND($AR165="Baja",$AS165="Mayor"),AND($AR165="Media",$AS165="Moderado"),AND($AR165="Alta",$AS165="Menor"),AND($AR165="Alta",$AS165="Moderado"),AND($AR165="Muy Alta",$AS165="Leve"),AND($AR165="Muy Alta",$AS165="Menor")),"Alto",IF(OR(AND($AR165="Muy Baja",$AS165="Catastrófico"),AND($AR165="Baja",$AS165="Catastrófico"),AND($AR165="Media",$AS165="Mayor"),AND($AR165="Media",$AS165="Catastrófico"),AND($AR165="Alta",$AS165="Mayor"),AND($AR165="Alta",$AS165="Catastrófico"),AND($AR165="Muy Alta",$AS165="Moderado"),AND($AR165="Muy Alta",$AS165="Mayor"),AND($AR165="Muy Alta",$AS165="Catastrófico")),"Extremo",""))))</f>
        <v/>
      </c>
      <c r="AU165" s="363"/>
      <c r="AV165" s="88" t="s">
        <v>506</v>
      </c>
      <c r="AW165" s="38"/>
      <c r="AX165" s="38"/>
      <c r="AY165" s="87"/>
      <c r="AZ165" s="87"/>
      <c r="BA165" s="87"/>
      <c r="BB165" s="419"/>
      <c r="BC165" s="89" t="s">
        <v>513</v>
      </c>
      <c r="BD165" s="86"/>
      <c r="BE165" s="39"/>
      <c r="BF165" s="39"/>
      <c r="BG165" s="88" t="s">
        <v>511</v>
      </c>
      <c r="BH165" s="86"/>
      <c r="BI165" s="92"/>
      <c r="BJ165" s="92"/>
      <c r="BK165" s="416"/>
      <c r="BL165" s="400"/>
      <c r="BM165" s="400"/>
    </row>
    <row r="166" spans="1:65" ht="30" hidden="1" customHeight="1" x14ac:dyDescent="0.3">
      <c r="A166" s="386"/>
      <c r="B166" s="274"/>
      <c r="C166" s="266"/>
      <c r="D166" s="268"/>
      <c r="E166" s="268"/>
      <c r="F166" s="268"/>
      <c r="G166" s="291"/>
      <c r="H166" s="280"/>
      <c r="I166" s="397"/>
      <c r="J166" s="278"/>
      <c r="K166" s="89" t="s">
        <v>493</v>
      </c>
      <c r="L166" s="38"/>
      <c r="M166" s="412"/>
      <c r="N166" s="278"/>
      <c r="O166" s="272"/>
      <c r="P166" s="388"/>
      <c r="Q166" s="270"/>
      <c r="R166" s="287"/>
      <c r="S166" s="289"/>
      <c r="T166" s="272"/>
      <c r="U166" s="285"/>
      <c r="V166" s="277"/>
      <c r="W166" s="89" t="s">
        <v>514</v>
      </c>
      <c r="X166" s="87"/>
      <c r="Y166" s="36"/>
      <c r="Z166" s="36"/>
      <c r="AA166" s="246"/>
      <c r="AB166" s="59"/>
      <c r="AC166" s="59"/>
      <c r="AD166" s="37"/>
      <c r="AE166" s="37"/>
      <c r="AF166" s="37"/>
      <c r="AG166" s="56"/>
      <c r="AH166" s="37"/>
      <c r="AI166" s="90" t="str">
        <f t="shared" si="7"/>
        <v/>
      </c>
      <c r="AJ166" s="90" t="str">
        <f t="shared" si="6"/>
        <v/>
      </c>
      <c r="AK166" s="37"/>
      <c r="AL166" s="90" t="str">
        <f>IFERROR(VLOOKUP(AJ166&amp;AK166,Tabla_Controles!$B$56:$G$65,5,FALSE),"")</f>
        <v/>
      </c>
      <c r="AM166" s="91" t="str">
        <f t="shared" si="8"/>
        <v/>
      </c>
      <c r="AN166" s="349"/>
      <c r="AO166" s="352"/>
      <c r="AP166" s="392"/>
      <c r="AQ166" s="395"/>
      <c r="AR166" s="390"/>
      <c r="AS166" s="390"/>
      <c r="AT166" s="362"/>
      <c r="AU166" s="363"/>
      <c r="AV166" s="88" t="s">
        <v>507</v>
      </c>
      <c r="AW166" s="38"/>
      <c r="AX166" s="38"/>
      <c r="AY166" s="87"/>
      <c r="AZ166" s="87"/>
      <c r="BA166" s="87"/>
      <c r="BB166" s="420"/>
      <c r="BC166" s="89" t="s">
        <v>514</v>
      </c>
      <c r="BD166" s="86"/>
      <c r="BE166" s="39"/>
      <c r="BF166" s="39"/>
      <c r="BG166" s="88" t="s">
        <v>512</v>
      </c>
      <c r="BH166" s="86"/>
      <c r="BI166" s="92"/>
      <c r="BJ166" s="92"/>
      <c r="BK166" s="417"/>
      <c r="BL166" s="401"/>
      <c r="BM166" s="401"/>
    </row>
    <row r="167" spans="1:65" ht="30" hidden="1" customHeight="1" x14ac:dyDescent="0.3">
      <c r="A167" s="386"/>
      <c r="B167" s="274"/>
      <c r="C167" s="266"/>
      <c r="D167" s="268"/>
      <c r="E167" s="268"/>
      <c r="F167" s="268"/>
      <c r="G167" s="291"/>
      <c r="H167" s="280"/>
      <c r="I167" s="397"/>
      <c r="J167" s="278"/>
      <c r="K167" s="89" t="s">
        <v>494</v>
      </c>
      <c r="L167" s="38"/>
      <c r="M167" s="412"/>
      <c r="N167" s="278"/>
      <c r="O167" s="272"/>
      <c r="P167" s="388"/>
      <c r="Q167" s="270"/>
      <c r="R167" s="287"/>
      <c r="S167" s="289"/>
      <c r="T167" s="272"/>
      <c r="U167" s="285"/>
      <c r="V167" s="277"/>
      <c r="W167" s="89" t="s">
        <v>515</v>
      </c>
      <c r="X167" s="87"/>
      <c r="Y167" s="36"/>
      <c r="Z167" s="36"/>
      <c r="AA167" s="246"/>
      <c r="AB167" s="59"/>
      <c r="AC167" s="59"/>
      <c r="AD167" s="37"/>
      <c r="AE167" s="37"/>
      <c r="AF167" s="37"/>
      <c r="AG167" s="56"/>
      <c r="AH167" s="37"/>
      <c r="AI167" s="90" t="str">
        <f t="shared" si="7"/>
        <v/>
      </c>
      <c r="AJ167" s="90" t="str">
        <f t="shared" si="6"/>
        <v/>
      </c>
      <c r="AK167" s="37"/>
      <c r="AL167" s="90" t="str">
        <f>IFERROR(VLOOKUP(AJ167&amp;AK167,Tabla_Controles!$B$56:$G$65,5,FALSE),"")</f>
        <v/>
      </c>
      <c r="AM167" s="91" t="str">
        <f t="shared" si="8"/>
        <v/>
      </c>
      <c r="AN167" s="349"/>
      <c r="AO167" s="352"/>
      <c r="AP167" s="392"/>
      <c r="AQ167" s="395"/>
      <c r="AR167" s="390"/>
      <c r="AS167" s="390"/>
      <c r="AT167" s="362"/>
      <c r="AU167" s="363"/>
      <c r="AV167" s="88" t="s">
        <v>508</v>
      </c>
      <c r="AW167" s="38"/>
      <c r="AX167" s="38"/>
      <c r="AY167" s="87"/>
      <c r="AZ167" s="87"/>
      <c r="BA167" s="87"/>
      <c r="BB167" s="420"/>
      <c r="BC167" s="89" t="s">
        <v>515</v>
      </c>
      <c r="BD167" s="86"/>
      <c r="BE167" s="39"/>
      <c r="BF167" s="39"/>
      <c r="BG167" s="88" t="s">
        <v>506</v>
      </c>
      <c r="BH167" s="86"/>
      <c r="BI167" s="92"/>
      <c r="BJ167" s="92"/>
      <c r="BK167" s="417"/>
      <c r="BL167" s="401"/>
      <c r="BM167" s="401"/>
    </row>
    <row r="168" spans="1:65" ht="30" hidden="1" customHeight="1" x14ac:dyDescent="0.3">
      <c r="A168" s="386"/>
      <c r="B168" s="274"/>
      <c r="C168" s="266"/>
      <c r="D168" s="268"/>
      <c r="E168" s="268"/>
      <c r="F168" s="268"/>
      <c r="G168" s="291"/>
      <c r="H168" s="280"/>
      <c r="I168" s="397"/>
      <c r="J168" s="278"/>
      <c r="K168" s="89" t="s">
        <v>495</v>
      </c>
      <c r="L168" s="38"/>
      <c r="M168" s="412"/>
      <c r="N168" s="278"/>
      <c r="O168" s="272"/>
      <c r="P168" s="388"/>
      <c r="Q168" s="270"/>
      <c r="R168" s="287"/>
      <c r="S168" s="289"/>
      <c r="T168" s="272"/>
      <c r="U168" s="285"/>
      <c r="V168" s="277"/>
      <c r="W168" s="89" t="s">
        <v>516</v>
      </c>
      <c r="X168" s="87"/>
      <c r="Y168" s="36"/>
      <c r="Z168" s="36"/>
      <c r="AA168" s="246"/>
      <c r="AB168" s="59"/>
      <c r="AC168" s="59"/>
      <c r="AD168" s="37"/>
      <c r="AE168" s="37"/>
      <c r="AF168" s="37"/>
      <c r="AG168" s="56"/>
      <c r="AH168" s="37"/>
      <c r="AI168" s="90" t="str">
        <f t="shared" si="7"/>
        <v/>
      </c>
      <c r="AJ168" s="90" t="str">
        <f t="shared" ref="AJ168:AJ185" si="12">IF(COUNTBLANK(AB168:AH168)=7,"",IF($AI168&lt;86,"Débil",IF($AI168&lt;96,"Moderado","Fuerte")))</f>
        <v/>
      </c>
      <c r="AK168" s="37"/>
      <c r="AL168" s="90" t="str">
        <f>IFERROR(VLOOKUP(AJ168&amp;AK168,Tabla_Controles!$B$56:$G$65,5,FALSE),"")</f>
        <v/>
      </c>
      <c r="AM168" s="91" t="str">
        <f t="shared" si="8"/>
        <v/>
      </c>
      <c r="AN168" s="349"/>
      <c r="AO168" s="352"/>
      <c r="AP168" s="392"/>
      <c r="AQ168" s="395"/>
      <c r="AR168" s="390"/>
      <c r="AS168" s="390"/>
      <c r="AT168" s="362"/>
      <c r="AU168" s="363"/>
      <c r="AV168" s="88" t="s">
        <v>509</v>
      </c>
      <c r="AW168" s="38"/>
      <c r="AX168" s="38"/>
      <c r="AY168" s="87"/>
      <c r="AZ168" s="87"/>
      <c r="BA168" s="87"/>
      <c r="BB168" s="420"/>
      <c r="BC168" s="89" t="s">
        <v>516</v>
      </c>
      <c r="BD168" s="86"/>
      <c r="BE168" s="39"/>
      <c r="BF168" s="39"/>
      <c r="BG168" s="88" t="s">
        <v>507</v>
      </c>
      <c r="BH168" s="86"/>
      <c r="BI168" s="92"/>
      <c r="BJ168" s="92"/>
      <c r="BK168" s="417"/>
      <c r="BL168" s="401"/>
      <c r="BM168" s="401"/>
    </row>
    <row r="169" spans="1:65" ht="30" hidden="1" customHeight="1" x14ac:dyDescent="0.3">
      <c r="A169" s="386"/>
      <c r="B169" s="274"/>
      <c r="C169" s="266"/>
      <c r="D169" s="268"/>
      <c r="E169" s="268"/>
      <c r="F169" s="268"/>
      <c r="G169" s="291"/>
      <c r="H169" s="280"/>
      <c r="I169" s="397"/>
      <c r="J169" s="278"/>
      <c r="K169" s="89" t="s">
        <v>496</v>
      </c>
      <c r="L169" s="38"/>
      <c r="M169" s="412"/>
      <c r="N169" s="278"/>
      <c r="O169" s="272"/>
      <c r="P169" s="388"/>
      <c r="Q169" s="270"/>
      <c r="R169" s="287"/>
      <c r="S169" s="289"/>
      <c r="T169" s="272"/>
      <c r="U169" s="285"/>
      <c r="V169" s="277"/>
      <c r="W169" s="89" t="s">
        <v>517</v>
      </c>
      <c r="X169" s="87"/>
      <c r="Y169" s="36"/>
      <c r="Z169" s="36"/>
      <c r="AA169" s="246"/>
      <c r="AB169" s="59"/>
      <c r="AC169" s="59"/>
      <c r="AD169" s="37"/>
      <c r="AE169" s="37"/>
      <c r="AF169" s="37"/>
      <c r="AG169" s="56"/>
      <c r="AH169" s="37"/>
      <c r="AI169" s="90" t="str">
        <f t="shared" ref="AI169:AI185" si="13">IF(COUNTBLANK(AB169:AH169)=7,"",IF($AB169="Asignado",15,0)+IF($AC169="Adecuado",15,0)+IF($AD169="Oportuna",15,0)+IF($AE169="Prevenir",15,0)+IF($AE169="Detectar",10,0)+IF($AF169="Confiable",15,0)+IF($AG169="Oportuna",15,0)+IF($AH169="Completa",10,0)+IF($AH169="Incompleta",5,0))</f>
        <v/>
      </c>
      <c r="AJ169" s="90" t="str">
        <f t="shared" si="12"/>
        <v/>
      </c>
      <c r="AK169" s="37"/>
      <c r="AL169" s="90" t="str">
        <f>IFERROR(VLOOKUP(AJ169&amp;AK169,Tabla_Controles!$B$56:$G$65,5,FALSE),"")</f>
        <v/>
      </c>
      <c r="AM169" s="91" t="str">
        <f t="shared" ref="AM169:AM185" si="14">IF($AL169="","",IF($AL169="Fuerte",100,IF($AL169="Moderado",50,0)))</f>
        <v/>
      </c>
      <c r="AN169" s="349"/>
      <c r="AO169" s="352"/>
      <c r="AP169" s="392"/>
      <c r="AQ169" s="395"/>
      <c r="AR169" s="390"/>
      <c r="AS169" s="390"/>
      <c r="AT169" s="362"/>
      <c r="AU169" s="363"/>
      <c r="AV169" s="88" t="s">
        <v>510</v>
      </c>
      <c r="AW169" s="38"/>
      <c r="AX169" s="38"/>
      <c r="AY169" s="87"/>
      <c r="AZ169" s="87"/>
      <c r="BA169" s="87"/>
      <c r="BB169" s="420"/>
      <c r="BC169" s="89" t="s">
        <v>517</v>
      </c>
      <c r="BD169" s="86"/>
      <c r="BE169" s="39"/>
      <c r="BF169" s="39"/>
      <c r="BG169" s="88" t="s">
        <v>508</v>
      </c>
      <c r="BH169" s="86"/>
      <c r="BI169" s="92"/>
      <c r="BJ169" s="92"/>
      <c r="BK169" s="417"/>
      <c r="BL169" s="401"/>
      <c r="BM169" s="401"/>
    </row>
    <row r="170" spans="1:65" ht="30" hidden="1" customHeight="1" x14ac:dyDescent="0.3">
      <c r="A170" s="386"/>
      <c r="B170" s="274"/>
      <c r="C170" s="266"/>
      <c r="D170" s="268"/>
      <c r="E170" s="268"/>
      <c r="F170" s="268"/>
      <c r="G170" s="291"/>
      <c r="H170" s="280"/>
      <c r="I170" s="397"/>
      <c r="J170" s="278"/>
      <c r="K170" s="89" t="s">
        <v>497</v>
      </c>
      <c r="L170" s="38"/>
      <c r="M170" s="412"/>
      <c r="N170" s="278"/>
      <c r="O170" s="272"/>
      <c r="P170" s="388"/>
      <c r="Q170" s="270"/>
      <c r="R170" s="287"/>
      <c r="S170" s="289"/>
      <c r="T170" s="272"/>
      <c r="U170" s="285"/>
      <c r="V170" s="277"/>
      <c r="W170" s="89" t="s">
        <v>518</v>
      </c>
      <c r="X170" s="87"/>
      <c r="Y170" s="36"/>
      <c r="Z170" s="36"/>
      <c r="AA170" s="246"/>
      <c r="AB170" s="59"/>
      <c r="AC170" s="59"/>
      <c r="AD170" s="37"/>
      <c r="AE170" s="37"/>
      <c r="AF170" s="37"/>
      <c r="AG170" s="56"/>
      <c r="AH170" s="37"/>
      <c r="AI170" s="90" t="str">
        <f t="shared" si="13"/>
        <v/>
      </c>
      <c r="AJ170" s="90" t="str">
        <f t="shared" si="12"/>
        <v/>
      </c>
      <c r="AK170" s="37"/>
      <c r="AL170" s="90" t="str">
        <f>IFERROR(VLOOKUP(AJ170&amp;AK170,Tabla_Controles!$B$56:$G$65,5,FALSE),"")</f>
        <v/>
      </c>
      <c r="AM170" s="91" t="str">
        <f t="shared" si="14"/>
        <v/>
      </c>
      <c r="AN170" s="349"/>
      <c r="AO170" s="352"/>
      <c r="AP170" s="392"/>
      <c r="AQ170" s="395"/>
      <c r="AR170" s="390"/>
      <c r="AS170" s="390"/>
      <c r="AT170" s="362"/>
      <c r="AU170" s="363"/>
      <c r="AV170" s="88" t="s">
        <v>511</v>
      </c>
      <c r="AW170" s="38"/>
      <c r="AX170" s="38"/>
      <c r="AY170" s="87"/>
      <c r="AZ170" s="87"/>
      <c r="BA170" s="87"/>
      <c r="BB170" s="420"/>
      <c r="BC170" s="89" t="s">
        <v>518</v>
      </c>
      <c r="BD170" s="86"/>
      <c r="BE170" s="39"/>
      <c r="BF170" s="39"/>
      <c r="BG170" s="88" t="s">
        <v>509</v>
      </c>
      <c r="BH170" s="86"/>
      <c r="BI170" s="92"/>
      <c r="BJ170" s="92"/>
      <c r="BK170" s="417"/>
      <c r="BL170" s="401"/>
      <c r="BM170" s="401"/>
    </row>
    <row r="171" spans="1:65" ht="30" hidden="1" customHeight="1" x14ac:dyDescent="0.3">
      <c r="A171" s="386"/>
      <c r="B171" s="274"/>
      <c r="C171" s="267"/>
      <c r="D171" s="268"/>
      <c r="E171" s="268"/>
      <c r="F171" s="268"/>
      <c r="G171" s="292"/>
      <c r="H171" s="281"/>
      <c r="I171" s="397"/>
      <c r="J171" s="278"/>
      <c r="K171" s="89" t="s">
        <v>498</v>
      </c>
      <c r="L171" s="38"/>
      <c r="M171" s="413"/>
      <c r="N171" s="278"/>
      <c r="O171" s="272"/>
      <c r="P171" s="388"/>
      <c r="Q171" s="271"/>
      <c r="R171" s="288"/>
      <c r="S171" s="289"/>
      <c r="T171" s="272"/>
      <c r="U171" s="285"/>
      <c r="V171" s="277"/>
      <c r="W171" s="89" t="s">
        <v>519</v>
      </c>
      <c r="X171" s="87"/>
      <c r="Y171" s="36"/>
      <c r="Z171" s="36"/>
      <c r="AA171" s="246"/>
      <c r="AB171" s="59"/>
      <c r="AC171" s="59"/>
      <c r="AD171" s="37"/>
      <c r="AE171" s="37"/>
      <c r="AF171" s="37"/>
      <c r="AG171" s="56"/>
      <c r="AH171" s="37"/>
      <c r="AI171" s="90" t="str">
        <f t="shared" si="13"/>
        <v/>
      </c>
      <c r="AJ171" s="90" t="str">
        <f t="shared" si="12"/>
        <v/>
      </c>
      <c r="AK171" s="37"/>
      <c r="AL171" s="90" t="str">
        <f>IFERROR(VLOOKUP(AJ171&amp;AK171,Tabla_Controles!$B$56:$G$65,5,FALSE),"")</f>
        <v/>
      </c>
      <c r="AM171" s="91" t="str">
        <f t="shared" si="14"/>
        <v/>
      </c>
      <c r="AN171" s="350"/>
      <c r="AO171" s="353"/>
      <c r="AP171" s="393"/>
      <c r="AQ171" s="396"/>
      <c r="AR171" s="390"/>
      <c r="AS171" s="390"/>
      <c r="AT171" s="362"/>
      <c r="AU171" s="363"/>
      <c r="AV171" s="88" t="s">
        <v>512</v>
      </c>
      <c r="AW171" s="38"/>
      <c r="AX171" s="38"/>
      <c r="AY171" s="87"/>
      <c r="AZ171" s="87"/>
      <c r="BA171" s="87"/>
      <c r="BB171" s="421"/>
      <c r="BC171" s="89" t="s">
        <v>519</v>
      </c>
      <c r="BD171" s="86"/>
      <c r="BE171" s="39"/>
      <c r="BF171" s="39"/>
      <c r="BG171" s="88" t="s">
        <v>510</v>
      </c>
      <c r="BH171" s="86"/>
      <c r="BI171" s="92"/>
      <c r="BJ171" s="92"/>
      <c r="BK171" s="418"/>
      <c r="BL171" s="402"/>
      <c r="BM171" s="402"/>
    </row>
    <row r="172" spans="1:65" ht="51" hidden="1" customHeight="1" x14ac:dyDescent="0.3">
      <c r="A172" s="386" t="str">
        <f>C172&amp;COUNTIF($C$10:C172,C172)</f>
        <v>0</v>
      </c>
      <c r="B172" s="274"/>
      <c r="C172" s="265"/>
      <c r="D172" s="268"/>
      <c r="E172" s="268"/>
      <c r="F172" s="268"/>
      <c r="G172" s="290"/>
      <c r="H172" s="279"/>
      <c r="I172" s="397" t="str">
        <f>"Posibilidad de recibir o solicitar cualquier dádiva o beneficio a nombre propio o de terceros, con el fin de "&amp;J172</f>
        <v xml:space="preserve">Posibilidad de recibir o solicitar cualquier dádiva o beneficio a nombre propio o de terceros, con el fin de </v>
      </c>
      <c r="J172" s="278"/>
      <c r="K172" s="89" t="s">
        <v>492</v>
      </c>
      <c r="L172" s="38"/>
      <c r="M172" s="411"/>
      <c r="N172" s="278"/>
      <c r="O172" s="272"/>
      <c r="P172" s="388"/>
      <c r="Q172" s="269"/>
      <c r="R172" s="286"/>
      <c r="S172" s="289"/>
      <c r="T172" s="272"/>
      <c r="U172" s="285"/>
      <c r="V172" s="277"/>
      <c r="W172" s="89" t="s">
        <v>513</v>
      </c>
      <c r="X172" s="87"/>
      <c r="Y172" s="36"/>
      <c r="Z172" s="36"/>
      <c r="AA172" s="246"/>
      <c r="AB172" s="59"/>
      <c r="AC172" s="59"/>
      <c r="AD172" s="37"/>
      <c r="AE172" s="37"/>
      <c r="AF172" s="37"/>
      <c r="AG172" s="56"/>
      <c r="AH172" s="37"/>
      <c r="AI172" s="90" t="str">
        <f t="shared" si="13"/>
        <v/>
      </c>
      <c r="AJ172" s="90" t="str">
        <f t="shared" si="12"/>
        <v/>
      </c>
      <c r="AK172" s="37"/>
      <c r="AL172" s="90" t="str">
        <f>IFERROR(VLOOKUP(AJ172&amp;AK172,Tabla_Controles!$B$56:$G$65,5,FALSE),"")</f>
        <v/>
      </c>
      <c r="AM172" s="91" t="str">
        <f t="shared" si="14"/>
        <v/>
      </c>
      <c r="AN172" s="348" t="str">
        <f>IFERROR(AVERAGE(AM172:AM178),"")</f>
        <v/>
      </c>
      <c r="AO172" s="351" t="str">
        <f>IF($AN172=100,"Fuerte",IF($AN172&lt;100,"Moderado",IF($AN172&lt;50,"Débil",IF($AN172=0,"",""))))</f>
        <v/>
      </c>
      <c r="AP172" s="391"/>
      <c r="AQ172" s="394" t="str">
        <f>IFERROR(P172-VLOOKUP(AO172&amp;AP172,Tabla_Controles!$B$77:$E$83,4,0),"")</f>
        <v/>
      </c>
      <c r="AR172" s="390" t="str">
        <f>IF($AQ172="","",IF($AQ172=1,"Muy Baja",IF($AQ172=2,"Baja",IF($AQ172=3,"Media",IF($AQ172=4,"Alta",IF($AQ172=5,"Muy Alta","Muy Baja"))))))</f>
        <v/>
      </c>
      <c r="AS172" s="390">
        <f>T172</f>
        <v>0</v>
      </c>
      <c r="AT172" s="362" t="str">
        <f>IF(OR(AND($AR172="Muy Baja",$AS172="Leve"),AND($AR172="Muy Baja",$AS172="Menor"),AND($AR172="Baja",$AS172="Leve"),AND($AR172="Baja",$AS172="Menor"),AND($AR172="Media",$AS172="Leve")),"Bajo",IF(OR(AND($AR172="Muy baja",$AS172="Moderado"),AND($AR172="Baja",$AS172="Moderado"),AND($AR172="Media",$AS172="Menor"),AND($AR172="Alta",$AS172="Leve")),"Moderado",IF(OR(AND($AR172="Muy Baja",$AS172="Mayor"),AND($AR172="Baja",$AS172="Mayor"),AND($AR172="Media",$AS172="Moderado"),AND($AR172="Alta",$AS172="Menor"),AND($AR172="Alta",$AS172="Moderado"),AND($AR172="Muy Alta",$AS172="Leve"),AND($AR172="Muy Alta",$AS172="Menor")),"Alto",IF(OR(AND($AR172="Muy Baja",$AS172="Catastrófico"),AND($AR172="Baja",$AS172="Catastrófico"),AND($AR172="Media",$AS172="Mayor"),AND($AR172="Media",$AS172="Catastrófico"),AND($AR172="Alta",$AS172="Mayor"),AND($AR172="Alta",$AS172="Catastrófico"),AND($AR172="Muy Alta",$AS172="Moderado"),AND($AR172="Muy Alta",$AS172="Mayor"),AND($AR172="Muy Alta",$AS172="Catastrófico")),"Extremo",""))))</f>
        <v/>
      </c>
      <c r="AU172" s="363"/>
      <c r="AV172" s="88" t="s">
        <v>506</v>
      </c>
      <c r="AW172" s="38"/>
      <c r="AX172" s="38"/>
      <c r="AY172" s="87"/>
      <c r="AZ172" s="87"/>
      <c r="BA172" s="87"/>
      <c r="BB172" s="419"/>
      <c r="BC172" s="89" t="s">
        <v>513</v>
      </c>
      <c r="BD172" s="86"/>
      <c r="BE172" s="39"/>
      <c r="BF172" s="39"/>
      <c r="BG172" s="88" t="s">
        <v>511</v>
      </c>
      <c r="BH172" s="86"/>
      <c r="BI172" s="92"/>
      <c r="BJ172" s="92"/>
      <c r="BK172" s="416"/>
      <c r="BL172" s="400"/>
      <c r="BM172" s="400"/>
    </row>
    <row r="173" spans="1:65" ht="30" hidden="1" customHeight="1" x14ac:dyDescent="0.3">
      <c r="A173" s="386"/>
      <c r="B173" s="274"/>
      <c r="C173" s="266"/>
      <c r="D173" s="268"/>
      <c r="E173" s="268"/>
      <c r="F173" s="268"/>
      <c r="G173" s="291"/>
      <c r="H173" s="280"/>
      <c r="I173" s="397"/>
      <c r="J173" s="278"/>
      <c r="K173" s="89" t="s">
        <v>493</v>
      </c>
      <c r="L173" s="38"/>
      <c r="M173" s="412"/>
      <c r="N173" s="278"/>
      <c r="O173" s="272"/>
      <c r="P173" s="388"/>
      <c r="Q173" s="270"/>
      <c r="R173" s="287"/>
      <c r="S173" s="289"/>
      <c r="T173" s="272"/>
      <c r="U173" s="285"/>
      <c r="V173" s="277"/>
      <c r="W173" s="89" t="s">
        <v>514</v>
      </c>
      <c r="X173" s="87"/>
      <c r="Y173" s="36"/>
      <c r="Z173" s="36"/>
      <c r="AA173" s="246"/>
      <c r="AB173" s="59"/>
      <c r="AC173" s="59"/>
      <c r="AD173" s="37"/>
      <c r="AE173" s="37"/>
      <c r="AF173" s="37"/>
      <c r="AG173" s="56"/>
      <c r="AH173" s="37"/>
      <c r="AI173" s="90" t="str">
        <f t="shared" si="13"/>
        <v/>
      </c>
      <c r="AJ173" s="90" t="str">
        <f t="shared" si="12"/>
        <v/>
      </c>
      <c r="AK173" s="37"/>
      <c r="AL173" s="90" t="str">
        <f>IFERROR(VLOOKUP(AJ173&amp;AK173,Tabla_Controles!$B$56:$G$65,5,FALSE),"")</f>
        <v/>
      </c>
      <c r="AM173" s="91" t="str">
        <f t="shared" si="14"/>
        <v/>
      </c>
      <c r="AN173" s="349"/>
      <c r="AO173" s="352"/>
      <c r="AP173" s="392"/>
      <c r="AQ173" s="395"/>
      <c r="AR173" s="390"/>
      <c r="AS173" s="390"/>
      <c r="AT173" s="362"/>
      <c r="AU173" s="363"/>
      <c r="AV173" s="88" t="s">
        <v>507</v>
      </c>
      <c r="AW173" s="38"/>
      <c r="AX173" s="38"/>
      <c r="AY173" s="87"/>
      <c r="AZ173" s="87"/>
      <c r="BA173" s="87"/>
      <c r="BB173" s="420"/>
      <c r="BC173" s="89" t="s">
        <v>514</v>
      </c>
      <c r="BD173" s="86"/>
      <c r="BE173" s="39"/>
      <c r="BF173" s="39"/>
      <c r="BG173" s="88" t="s">
        <v>512</v>
      </c>
      <c r="BH173" s="86"/>
      <c r="BI173" s="92"/>
      <c r="BJ173" s="92"/>
      <c r="BK173" s="417"/>
      <c r="BL173" s="401"/>
      <c r="BM173" s="401"/>
    </row>
    <row r="174" spans="1:65" ht="30" hidden="1" customHeight="1" x14ac:dyDescent="0.3">
      <c r="A174" s="386"/>
      <c r="B174" s="274"/>
      <c r="C174" s="266"/>
      <c r="D174" s="268"/>
      <c r="E174" s="268"/>
      <c r="F174" s="268"/>
      <c r="G174" s="291"/>
      <c r="H174" s="280"/>
      <c r="I174" s="397"/>
      <c r="J174" s="278"/>
      <c r="K174" s="89" t="s">
        <v>494</v>
      </c>
      <c r="L174" s="38"/>
      <c r="M174" s="412"/>
      <c r="N174" s="278"/>
      <c r="O174" s="272"/>
      <c r="P174" s="388"/>
      <c r="Q174" s="270"/>
      <c r="R174" s="287"/>
      <c r="S174" s="289"/>
      <c r="T174" s="272"/>
      <c r="U174" s="285"/>
      <c r="V174" s="277"/>
      <c r="W174" s="89" t="s">
        <v>515</v>
      </c>
      <c r="X174" s="87"/>
      <c r="Y174" s="36"/>
      <c r="Z174" s="36"/>
      <c r="AA174" s="246"/>
      <c r="AB174" s="59"/>
      <c r="AC174" s="59"/>
      <c r="AD174" s="37"/>
      <c r="AE174" s="37"/>
      <c r="AF174" s="37"/>
      <c r="AG174" s="56"/>
      <c r="AH174" s="37"/>
      <c r="AI174" s="90" t="str">
        <f t="shared" si="13"/>
        <v/>
      </c>
      <c r="AJ174" s="90" t="str">
        <f t="shared" si="12"/>
        <v/>
      </c>
      <c r="AK174" s="37"/>
      <c r="AL174" s="90" t="str">
        <f>IFERROR(VLOOKUP(AJ174&amp;AK174,Tabla_Controles!$B$56:$G$65,5,FALSE),"")</f>
        <v/>
      </c>
      <c r="AM174" s="91" t="str">
        <f t="shared" si="14"/>
        <v/>
      </c>
      <c r="AN174" s="349"/>
      <c r="AO174" s="352"/>
      <c r="AP174" s="392"/>
      <c r="AQ174" s="395"/>
      <c r="AR174" s="390"/>
      <c r="AS174" s="390"/>
      <c r="AT174" s="362"/>
      <c r="AU174" s="363"/>
      <c r="AV174" s="88" t="s">
        <v>508</v>
      </c>
      <c r="AW174" s="38"/>
      <c r="AX174" s="38"/>
      <c r="AY174" s="87"/>
      <c r="AZ174" s="87"/>
      <c r="BA174" s="87"/>
      <c r="BB174" s="420"/>
      <c r="BC174" s="89" t="s">
        <v>515</v>
      </c>
      <c r="BD174" s="86"/>
      <c r="BE174" s="39"/>
      <c r="BF174" s="39"/>
      <c r="BG174" s="88" t="s">
        <v>506</v>
      </c>
      <c r="BH174" s="86"/>
      <c r="BI174" s="92"/>
      <c r="BJ174" s="92"/>
      <c r="BK174" s="417"/>
      <c r="BL174" s="401"/>
      <c r="BM174" s="401"/>
    </row>
    <row r="175" spans="1:65" ht="30" hidden="1" customHeight="1" x14ac:dyDescent="0.3">
      <c r="A175" s="386"/>
      <c r="B175" s="274"/>
      <c r="C175" s="266"/>
      <c r="D175" s="268"/>
      <c r="E175" s="268"/>
      <c r="F175" s="268"/>
      <c r="G175" s="291"/>
      <c r="H175" s="280"/>
      <c r="I175" s="397"/>
      <c r="J175" s="278"/>
      <c r="K175" s="89" t="s">
        <v>495</v>
      </c>
      <c r="L175" s="38"/>
      <c r="M175" s="412"/>
      <c r="N175" s="278"/>
      <c r="O175" s="272"/>
      <c r="P175" s="388"/>
      <c r="Q175" s="270"/>
      <c r="R175" s="287"/>
      <c r="S175" s="289"/>
      <c r="T175" s="272"/>
      <c r="U175" s="285"/>
      <c r="V175" s="277"/>
      <c r="W175" s="89" t="s">
        <v>516</v>
      </c>
      <c r="X175" s="87"/>
      <c r="Y175" s="36"/>
      <c r="Z175" s="36"/>
      <c r="AA175" s="246"/>
      <c r="AB175" s="59"/>
      <c r="AC175" s="59"/>
      <c r="AD175" s="37"/>
      <c r="AE175" s="37"/>
      <c r="AF175" s="37"/>
      <c r="AG175" s="56"/>
      <c r="AH175" s="37"/>
      <c r="AI175" s="90" t="str">
        <f t="shared" si="13"/>
        <v/>
      </c>
      <c r="AJ175" s="90" t="str">
        <f t="shared" si="12"/>
        <v/>
      </c>
      <c r="AK175" s="37"/>
      <c r="AL175" s="90" t="str">
        <f>IFERROR(VLOOKUP(AJ175&amp;AK175,Tabla_Controles!$B$56:$G$65,5,FALSE),"")</f>
        <v/>
      </c>
      <c r="AM175" s="91" t="str">
        <f t="shared" si="14"/>
        <v/>
      </c>
      <c r="AN175" s="349"/>
      <c r="AO175" s="352"/>
      <c r="AP175" s="392"/>
      <c r="AQ175" s="395"/>
      <c r="AR175" s="390"/>
      <c r="AS175" s="390"/>
      <c r="AT175" s="362"/>
      <c r="AU175" s="363"/>
      <c r="AV175" s="88" t="s">
        <v>509</v>
      </c>
      <c r="AW175" s="38"/>
      <c r="AX175" s="38"/>
      <c r="AY175" s="87"/>
      <c r="AZ175" s="87"/>
      <c r="BA175" s="87"/>
      <c r="BB175" s="420"/>
      <c r="BC175" s="89" t="s">
        <v>516</v>
      </c>
      <c r="BD175" s="86"/>
      <c r="BE175" s="39"/>
      <c r="BF175" s="39"/>
      <c r="BG175" s="88" t="s">
        <v>507</v>
      </c>
      <c r="BH175" s="86"/>
      <c r="BI175" s="92"/>
      <c r="BJ175" s="92"/>
      <c r="BK175" s="417"/>
      <c r="BL175" s="401"/>
      <c r="BM175" s="401"/>
    </row>
    <row r="176" spans="1:65" ht="30" hidden="1" customHeight="1" x14ac:dyDescent="0.3">
      <c r="A176" s="386"/>
      <c r="B176" s="274"/>
      <c r="C176" s="266"/>
      <c r="D176" s="268"/>
      <c r="E176" s="268"/>
      <c r="F176" s="268"/>
      <c r="G176" s="291"/>
      <c r="H176" s="280"/>
      <c r="I176" s="397"/>
      <c r="J176" s="278"/>
      <c r="K176" s="89" t="s">
        <v>496</v>
      </c>
      <c r="L176" s="38"/>
      <c r="M176" s="412"/>
      <c r="N176" s="278"/>
      <c r="O176" s="272"/>
      <c r="P176" s="388"/>
      <c r="Q176" s="270"/>
      <c r="R176" s="287"/>
      <c r="S176" s="289"/>
      <c r="T176" s="272"/>
      <c r="U176" s="285"/>
      <c r="V176" s="277"/>
      <c r="W176" s="89" t="s">
        <v>517</v>
      </c>
      <c r="X176" s="87"/>
      <c r="Y176" s="36"/>
      <c r="Z176" s="36"/>
      <c r="AA176" s="246"/>
      <c r="AB176" s="59"/>
      <c r="AC176" s="59"/>
      <c r="AD176" s="37"/>
      <c r="AE176" s="37"/>
      <c r="AF176" s="37"/>
      <c r="AG176" s="56"/>
      <c r="AH176" s="37"/>
      <c r="AI176" s="90" t="str">
        <f t="shared" si="13"/>
        <v/>
      </c>
      <c r="AJ176" s="90" t="str">
        <f t="shared" si="12"/>
        <v/>
      </c>
      <c r="AK176" s="37"/>
      <c r="AL176" s="90" t="str">
        <f>IFERROR(VLOOKUP(AJ176&amp;AK176,Tabla_Controles!$B$56:$G$65,5,FALSE),"")</f>
        <v/>
      </c>
      <c r="AM176" s="91" t="str">
        <f t="shared" si="14"/>
        <v/>
      </c>
      <c r="AN176" s="349"/>
      <c r="AO176" s="352"/>
      <c r="AP176" s="392"/>
      <c r="AQ176" s="395"/>
      <c r="AR176" s="390"/>
      <c r="AS176" s="390"/>
      <c r="AT176" s="362"/>
      <c r="AU176" s="363"/>
      <c r="AV176" s="88" t="s">
        <v>510</v>
      </c>
      <c r="AW176" s="38"/>
      <c r="AX176" s="38"/>
      <c r="AY176" s="87"/>
      <c r="AZ176" s="87"/>
      <c r="BA176" s="87"/>
      <c r="BB176" s="420"/>
      <c r="BC176" s="89" t="s">
        <v>517</v>
      </c>
      <c r="BD176" s="86"/>
      <c r="BE176" s="39"/>
      <c r="BF176" s="39"/>
      <c r="BG176" s="88" t="s">
        <v>508</v>
      </c>
      <c r="BH176" s="86"/>
      <c r="BI176" s="92"/>
      <c r="BJ176" s="92"/>
      <c r="BK176" s="417"/>
      <c r="BL176" s="401"/>
      <c r="BM176" s="401"/>
    </row>
    <row r="177" spans="1:65" ht="30" hidden="1" customHeight="1" x14ac:dyDescent="0.3">
      <c r="A177" s="386"/>
      <c r="B177" s="274"/>
      <c r="C177" s="266"/>
      <c r="D177" s="268"/>
      <c r="E177" s="268"/>
      <c r="F177" s="268"/>
      <c r="G177" s="291"/>
      <c r="H177" s="280"/>
      <c r="I177" s="397"/>
      <c r="J177" s="278"/>
      <c r="K177" s="89" t="s">
        <v>497</v>
      </c>
      <c r="L177" s="38"/>
      <c r="M177" s="412"/>
      <c r="N177" s="278"/>
      <c r="O177" s="272"/>
      <c r="P177" s="388"/>
      <c r="Q177" s="270"/>
      <c r="R177" s="287"/>
      <c r="S177" s="289"/>
      <c r="T177" s="272"/>
      <c r="U177" s="285"/>
      <c r="V177" s="277"/>
      <c r="W177" s="89" t="s">
        <v>518</v>
      </c>
      <c r="X177" s="87"/>
      <c r="Y177" s="36"/>
      <c r="Z177" s="36"/>
      <c r="AA177" s="246"/>
      <c r="AB177" s="59"/>
      <c r="AC177" s="59"/>
      <c r="AD177" s="37"/>
      <c r="AE177" s="37"/>
      <c r="AF177" s="37"/>
      <c r="AG177" s="56"/>
      <c r="AH177" s="37"/>
      <c r="AI177" s="90" t="str">
        <f t="shared" si="13"/>
        <v/>
      </c>
      <c r="AJ177" s="90" t="str">
        <f t="shared" si="12"/>
        <v/>
      </c>
      <c r="AK177" s="37"/>
      <c r="AL177" s="90" t="str">
        <f>IFERROR(VLOOKUP(AJ177&amp;AK177,Tabla_Controles!$B$56:$G$65,5,FALSE),"")</f>
        <v/>
      </c>
      <c r="AM177" s="91" t="str">
        <f t="shared" si="14"/>
        <v/>
      </c>
      <c r="AN177" s="349"/>
      <c r="AO177" s="352"/>
      <c r="AP177" s="392"/>
      <c r="AQ177" s="395"/>
      <c r="AR177" s="390"/>
      <c r="AS177" s="390"/>
      <c r="AT177" s="362"/>
      <c r="AU177" s="363"/>
      <c r="AV177" s="88" t="s">
        <v>511</v>
      </c>
      <c r="AW177" s="38"/>
      <c r="AX177" s="38"/>
      <c r="AY177" s="87"/>
      <c r="AZ177" s="87"/>
      <c r="BA177" s="87"/>
      <c r="BB177" s="420"/>
      <c r="BC177" s="89" t="s">
        <v>518</v>
      </c>
      <c r="BD177" s="86"/>
      <c r="BE177" s="39"/>
      <c r="BF177" s="39"/>
      <c r="BG177" s="88" t="s">
        <v>509</v>
      </c>
      <c r="BH177" s="86"/>
      <c r="BI177" s="92"/>
      <c r="BJ177" s="92"/>
      <c r="BK177" s="417"/>
      <c r="BL177" s="401"/>
      <c r="BM177" s="401"/>
    </row>
    <row r="178" spans="1:65" ht="30" hidden="1" customHeight="1" x14ac:dyDescent="0.3">
      <c r="A178" s="386"/>
      <c r="B178" s="274"/>
      <c r="C178" s="267"/>
      <c r="D178" s="268"/>
      <c r="E178" s="268"/>
      <c r="F178" s="268"/>
      <c r="G178" s="292"/>
      <c r="H178" s="281"/>
      <c r="I178" s="397"/>
      <c r="J178" s="278"/>
      <c r="K178" s="89" t="s">
        <v>498</v>
      </c>
      <c r="L178" s="38"/>
      <c r="M178" s="413"/>
      <c r="N178" s="278"/>
      <c r="O178" s="272"/>
      <c r="P178" s="388"/>
      <c r="Q178" s="271"/>
      <c r="R178" s="288"/>
      <c r="S178" s="289"/>
      <c r="T178" s="272"/>
      <c r="U178" s="285"/>
      <c r="V178" s="277"/>
      <c r="W178" s="89" t="s">
        <v>519</v>
      </c>
      <c r="X178" s="87"/>
      <c r="Y178" s="36"/>
      <c r="Z178" s="36"/>
      <c r="AA178" s="246"/>
      <c r="AB178" s="59"/>
      <c r="AC178" s="59"/>
      <c r="AD178" s="37"/>
      <c r="AE178" s="37"/>
      <c r="AF178" s="37"/>
      <c r="AG178" s="56"/>
      <c r="AH178" s="37"/>
      <c r="AI178" s="90" t="str">
        <f t="shared" si="13"/>
        <v/>
      </c>
      <c r="AJ178" s="90" t="str">
        <f t="shared" si="12"/>
        <v/>
      </c>
      <c r="AK178" s="37"/>
      <c r="AL178" s="90" t="str">
        <f>IFERROR(VLOOKUP(AJ178&amp;AK178,Tabla_Controles!$B$56:$G$65,5,FALSE),"")</f>
        <v/>
      </c>
      <c r="AM178" s="91" t="str">
        <f t="shared" si="14"/>
        <v/>
      </c>
      <c r="AN178" s="350"/>
      <c r="AO178" s="353"/>
      <c r="AP178" s="393"/>
      <c r="AQ178" s="396"/>
      <c r="AR178" s="390"/>
      <c r="AS178" s="390"/>
      <c r="AT178" s="362"/>
      <c r="AU178" s="363"/>
      <c r="AV178" s="88" t="s">
        <v>512</v>
      </c>
      <c r="AW178" s="38"/>
      <c r="AX178" s="38"/>
      <c r="AY178" s="87"/>
      <c r="AZ178" s="87"/>
      <c r="BA178" s="87"/>
      <c r="BB178" s="421"/>
      <c r="BC178" s="89" t="s">
        <v>519</v>
      </c>
      <c r="BD178" s="86"/>
      <c r="BE178" s="39"/>
      <c r="BF178" s="39"/>
      <c r="BG178" s="88" t="s">
        <v>510</v>
      </c>
      <c r="BH178" s="86"/>
      <c r="BI178" s="92"/>
      <c r="BJ178" s="92"/>
      <c r="BK178" s="418"/>
      <c r="BL178" s="402"/>
      <c r="BM178" s="402"/>
    </row>
    <row r="179" spans="1:65" ht="51" hidden="1" customHeight="1" x14ac:dyDescent="0.3">
      <c r="A179" s="386" t="str">
        <f>C179&amp;COUNTIF($C$10:C179,C179)</f>
        <v>0</v>
      </c>
      <c r="B179" s="274"/>
      <c r="C179" s="265"/>
      <c r="D179" s="268"/>
      <c r="E179" s="268"/>
      <c r="F179" s="268"/>
      <c r="G179" s="290"/>
      <c r="H179" s="279"/>
      <c r="I179" s="397" t="str">
        <f>"Posibilidad de recibir o solicitar cualquier dádiva o beneficio a nombre propio o de terceros, con el fin de "&amp;J179</f>
        <v xml:space="preserve">Posibilidad de recibir o solicitar cualquier dádiva o beneficio a nombre propio o de terceros, con el fin de </v>
      </c>
      <c r="J179" s="278"/>
      <c r="K179" s="89" t="s">
        <v>492</v>
      </c>
      <c r="L179" s="38"/>
      <c r="M179" s="411"/>
      <c r="N179" s="278"/>
      <c r="O179" s="272"/>
      <c r="P179" s="388"/>
      <c r="Q179" s="269"/>
      <c r="R179" s="285"/>
      <c r="S179" s="289"/>
      <c r="T179" s="272"/>
      <c r="U179" s="285"/>
      <c r="V179" s="277"/>
      <c r="W179" s="89" t="s">
        <v>513</v>
      </c>
      <c r="X179" s="87"/>
      <c r="Y179" s="36"/>
      <c r="Z179" s="36"/>
      <c r="AA179" s="246"/>
      <c r="AB179" s="37"/>
      <c r="AC179" s="37"/>
      <c r="AD179" s="37"/>
      <c r="AE179" s="37"/>
      <c r="AF179" s="37"/>
      <c r="AG179" s="56"/>
      <c r="AH179" s="37"/>
      <c r="AI179" s="90" t="str">
        <f t="shared" si="13"/>
        <v/>
      </c>
      <c r="AJ179" s="90" t="str">
        <f t="shared" si="12"/>
        <v/>
      </c>
      <c r="AK179" s="37"/>
      <c r="AL179" s="90" t="str">
        <f>IFERROR(VLOOKUP(AJ179&amp;AK179,Tabla_Controles!$B$56:$G$65,5,FALSE),"")</f>
        <v/>
      </c>
      <c r="AM179" s="91" t="str">
        <f t="shared" si="14"/>
        <v/>
      </c>
      <c r="AN179" s="415" t="str">
        <f>IFERROR(AVERAGE(AM179:AM185),"")</f>
        <v/>
      </c>
      <c r="AO179" s="351" t="str">
        <f>IF($AN179=100,"Fuerte",IF($AN179&lt;100,"Moderado",IF($AN179&lt;50,"Débil",IF($AN179=0,"",""))))</f>
        <v/>
      </c>
      <c r="AP179" s="414"/>
      <c r="AQ179" s="394" t="str">
        <f>IFERROR(P179-VLOOKUP(AO179&amp;AP179,Tabla_Controles!$B$77:$E$83,4,0),"")</f>
        <v/>
      </c>
      <c r="AR179" s="390" t="str">
        <f>IF($AQ179="","",IF($AQ179=1,"Muy Baja",IF($AQ179=2,"Baja",IF($AQ179=3,"Media",IF($AQ179=4,"Alta",IF($AQ179=5,"Muy Alta","Muy Baja"))))))</f>
        <v/>
      </c>
      <c r="AS179" s="390">
        <f>T179</f>
        <v>0</v>
      </c>
      <c r="AT179" s="362" t="str">
        <f>IF(OR(AND($AR179="Muy Baja",$AS179="Leve"),AND($AR179="Muy Baja",$AS179="Menor"),AND($AR179="Baja",$AS179="Leve"),AND($AR179="Baja",$AS179="Menor"),AND($AR179="Media",$AS179="Leve")),"Bajo",IF(OR(AND($AR179="Muy baja",$AS179="Moderado"),AND($AR179="Baja",$AS179="Moderado"),AND($AR179="Media",$AS179="Menor"),AND($AR179="Alta",$AS179="Leve")),"Moderado",IF(OR(AND($AR179="Muy Baja",$AS179="Mayor"),AND($AR179="Baja",$AS179="Mayor"),AND($AR179="Media",$AS179="Moderado"),AND($AR179="Alta",$AS179="Menor"),AND($AR179="Alta",$AS179="Moderado"),AND($AR179="Muy Alta",$AS179="Leve"),AND($AR179="Muy Alta",$AS179="Menor")),"Alto",IF(OR(AND($AR179="Muy Baja",$AS179="Catastrófico"),AND($AR179="Baja",$AS179="Catastrófico"),AND($AR179="Media",$AS179="Mayor"),AND($AR179="Media",$AS179="Catastrófico"),AND($AR179="Alta",$AS179="Mayor"),AND($AR179="Alta",$AS179="Catastrófico"),AND($AR179="Muy Alta",$AS179="Moderado"),AND($AR179="Muy Alta",$AS179="Mayor"),AND($AR179="Muy Alta",$AS179="Catastrófico")),"Extremo",""))))</f>
        <v/>
      </c>
      <c r="AU179" s="363"/>
      <c r="AV179" s="88" t="s">
        <v>506</v>
      </c>
      <c r="AW179" s="38"/>
      <c r="AX179" s="38"/>
      <c r="AY179" s="87"/>
      <c r="AZ179" s="87"/>
      <c r="BA179" s="87"/>
      <c r="BB179" s="419"/>
      <c r="BC179" s="89" t="s">
        <v>513</v>
      </c>
      <c r="BD179" s="86"/>
      <c r="BE179" s="39"/>
      <c r="BF179" s="39"/>
      <c r="BG179" s="88" t="s">
        <v>511</v>
      </c>
      <c r="BH179" s="86"/>
      <c r="BI179" s="92"/>
      <c r="BJ179" s="92"/>
      <c r="BK179" s="422"/>
      <c r="BL179" s="400"/>
      <c r="BM179" s="400"/>
    </row>
    <row r="180" spans="1:65" ht="30" hidden="1" customHeight="1" x14ac:dyDescent="0.3">
      <c r="A180" s="386"/>
      <c r="B180" s="274"/>
      <c r="C180" s="266"/>
      <c r="D180" s="268"/>
      <c r="E180" s="268"/>
      <c r="F180" s="268"/>
      <c r="G180" s="291"/>
      <c r="H180" s="280"/>
      <c r="I180" s="397"/>
      <c r="J180" s="278"/>
      <c r="K180" s="89" t="s">
        <v>493</v>
      </c>
      <c r="L180" s="38"/>
      <c r="M180" s="412"/>
      <c r="N180" s="278"/>
      <c r="O180" s="272"/>
      <c r="P180" s="388"/>
      <c r="Q180" s="270"/>
      <c r="R180" s="285"/>
      <c r="S180" s="289"/>
      <c r="T180" s="272"/>
      <c r="U180" s="285"/>
      <c r="V180" s="277"/>
      <c r="W180" s="89" t="s">
        <v>514</v>
      </c>
      <c r="X180" s="87"/>
      <c r="Y180" s="36"/>
      <c r="Z180" s="36"/>
      <c r="AA180" s="246"/>
      <c r="AB180" s="37"/>
      <c r="AC180" s="37"/>
      <c r="AD180" s="37"/>
      <c r="AE180" s="37"/>
      <c r="AF180" s="37"/>
      <c r="AG180" s="56"/>
      <c r="AH180" s="37"/>
      <c r="AI180" s="90" t="str">
        <f t="shared" si="13"/>
        <v/>
      </c>
      <c r="AJ180" s="90" t="str">
        <f t="shared" si="12"/>
        <v/>
      </c>
      <c r="AK180" s="37"/>
      <c r="AL180" s="90" t="str">
        <f>IFERROR(VLOOKUP(AJ180&amp;AK180,Tabla_Controles!$B$56:$G$65,5,FALSE),"")</f>
        <v/>
      </c>
      <c r="AM180" s="91" t="str">
        <f t="shared" si="14"/>
        <v/>
      </c>
      <c r="AN180" s="415"/>
      <c r="AO180" s="352"/>
      <c r="AP180" s="414"/>
      <c r="AQ180" s="395"/>
      <c r="AR180" s="390"/>
      <c r="AS180" s="390"/>
      <c r="AT180" s="362"/>
      <c r="AU180" s="363"/>
      <c r="AV180" s="88" t="s">
        <v>507</v>
      </c>
      <c r="AW180" s="38"/>
      <c r="AX180" s="38"/>
      <c r="AY180" s="87"/>
      <c r="AZ180" s="87"/>
      <c r="BA180" s="87"/>
      <c r="BB180" s="420"/>
      <c r="BC180" s="89" t="s">
        <v>514</v>
      </c>
      <c r="BD180" s="86"/>
      <c r="BE180" s="39"/>
      <c r="BF180" s="39"/>
      <c r="BG180" s="88" t="s">
        <v>512</v>
      </c>
      <c r="BH180" s="86"/>
      <c r="BI180" s="92"/>
      <c r="BJ180" s="92"/>
      <c r="BK180" s="422"/>
      <c r="BL180" s="401"/>
      <c r="BM180" s="401"/>
    </row>
    <row r="181" spans="1:65" ht="30" hidden="1" customHeight="1" x14ac:dyDescent="0.3">
      <c r="A181" s="386"/>
      <c r="B181" s="274"/>
      <c r="C181" s="266"/>
      <c r="D181" s="268"/>
      <c r="E181" s="268"/>
      <c r="F181" s="268"/>
      <c r="G181" s="291"/>
      <c r="H181" s="280"/>
      <c r="I181" s="397"/>
      <c r="J181" s="278"/>
      <c r="K181" s="89" t="s">
        <v>494</v>
      </c>
      <c r="L181" s="38"/>
      <c r="M181" s="412"/>
      <c r="N181" s="278"/>
      <c r="O181" s="272"/>
      <c r="P181" s="388"/>
      <c r="Q181" s="270"/>
      <c r="R181" s="285"/>
      <c r="S181" s="289"/>
      <c r="T181" s="272"/>
      <c r="U181" s="285"/>
      <c r="V181" s="277"/>
      <c r="W181" s="89" t="s">
        <v>515</v>
      </c>
      <c r="X181" s="87"/>
      <c r="Y181" s="36"/>
      <c r="Z181" s="36"/>
      <c r="AA181" s="246"/>
      <c r="AB181" s="37"/>
      <c r="AC181" s="37"/>
      <c r="AD181" s="37"/>
      <c r="AE181" s="37"/>
      <c r="AF181" s="37"/>
      <c r="AG181" s="56"/>
      <c r="AH181" s="37"/>
      <c r="AI181" s="90" t="str">
        <f t="shared" si="13"/>
        <v/>
      </c>
      <c r="AJ181" s="90" t="str">
        <f t="shared" si="12"/>
        <v/>
      </c>
      <c r="AK181" s="37"/>
      <c r="AL181" s="90" t="str">
        <f>IFERROR(VLOOKUP(AJ181&amp;AK181,Tabla_Controles!$B$56:$G$65,5,FALSE),"")</f>
        <v/>
      </c>
      <c r="AM181" s="91" t="str">
        <f t="shared" si="14"/>
        <v/>
      </c>
      <c r="AN181" s="415"/>
      <c r="AO181" s="352"/>
      <c r="AP181" s="414"/>
      <c r="AQ181" s="395"/>
      <c r="AR181" s="390"/>
      <c r="AS181" s="390"/>
      <c r="AT181" s="362"/>
      <c r="AU181" s="363"/>
      <c r="AV181" s="88" t="s">
        <v>508</v>
      </c>
      <c r="AW181" s="38"/>
      <c r="AX181" s="38"/>
      <c r="AY181" s="87"/>
      <c r="AZ181" s="87"/>
      <c r="BA181" s="87"/>
      <c r="BB181" s="420"/>
      <c r="BC181" s="89" t="s">
        <v>515</v>
      </c>
      <c r="BD181" s="86"/>
      <c r="BE181" s="39"/>
      <c r="BF181" s="39"/>
      <c r="BG181" s="88" t="s">
        <v>506</v>
      </c>
      <c r="BH181" s="86"/>
      <c r="BI181" s="92"/>
      <c r="BJ181" s="92"/>
      <c r="BK181" s="422"/>
      <c r="BL181" s="401"/>
      <c r="BM181" s="401"/>
    </row>
    <row r="182" spans="1:65" ht="30" hidden="1" customHeight="1" x14ac:dyDescent="0.3">
      <c r="A182" s="386"/>
      <c r="B182" s="274"/>
      <c r="C182" s="266"/>
      <c r="D182" s="268"/>
      <c r="E182" s="268"/>
      <c r="F182" s="268"/>
      <c r="G182" s="291"/>
      <c r="H182" s="280"/>
      <c r="I182" s="397"/>
      <c r="J182" s="278"/>
      <c r="K182" s="89" t="s">
        <v>495</v>
      </c>
      <c r="L182" s="38"/>
      <c r="M182" s="412"/>
      <c r="N182" s="278"/>
      <c r="O182" s="272"/>
      <c r="P182" s="388"/>
      <c r="Q182" s="270"/>
      <c r="R182" s="285"/>
      <c r="S182" s="289"/>
      <c r="T182" s="272"/>
      <c r="U182" s="285"/>
      <c r="V182" s="277"/>
      <c r="W182" s="89" t="s">
        <v>516</v>
      </c>
      <c r="X182" s="87"/>
      <c r="Y182" s="36"/>
      <c r="Z182" s="36"/>
      <c r="AA182" s="246"/>
      <c r="AB182" s="37"/>
      <c r="AC182" s="37"/>
      <c r="AD182" s="37"/>
      <c r="AE182" s="37"/>
      <c r="AF182" s="37"/>
      <c r="AG182" s="56"/>
      <c r="AH182" s="37"/>
      <c r="AI182" s="90" t="str">
        <f t="shared" si="13"/>
        <v/>
      </c>
      <c r="AJ182" s="90" t="str">
        <f t="shared" si="12"/>
        <v/>
      </c>
      <c r="AK182" s="37"/>
      <c r="AL182" s="90" t="str">
        <f>IFERROR(VLOOKUP(AJ182&amp;AK182,Tabla_Controles!$B$56:$G$65,5,FALSE),"")</f>
        <v/>
      </c>
      <c r="AM182" s="91" t="str">
        <f t="shared" si="14"/>
        <v/>
      </c>
      <c r="AN182" s="415"/>
      <c r="AO182" s="352"/>
      <c r="AP182" s="414"/>
      <c r="AQ182" s="395"/>
      <c r="AR182" s="390"/>
      <c r="AS182" s="390"/>
      <c r="AT182" s="362"/>
      <c r="AU182" s="363"/>
      <c r="AV182" s="88" t="s">
        <v>509</v>
      </c>
      <c r="AW182" s="38"/>
      <c r="AX182" s="38"/>
      <c r="AY182" s="87"/>
      <c r="AZ182" s="87"/>
      <c r="BA182" s="87"/>
      <c r="BB182" s="420"/>
      <c r="BC182" s="89" t="s">
        <v>516</v>
      </c>
      <c r="BD182" s="86"/>
      <c r="BE182" s="39"/>
      <c r="BF182" s="39"/>
      <c r="BG182" s="88" t="s">
        <v>507</v>
      </c>
      <c r="BH182" s="86"/>
      <c r="BI182" s="92"/>
      <c r="BJ182" s="92"/>
      <c r="BK182" s="422"/>
      <c r="BL182" s="401"/>
      <c r="BM182" s="401"/>
    </row>
    <row r="183" spans="1:65" ht="30" hidden="1" customHeight="1" x14ac:dyDescent="0.3">
      <c r="A183" s="386"/>
      <c r="B183" s="274"/>
      <c r="C183" s="266"/>
      <c r="D183" s="268"/>
      <c r="E183" s="268"/>
      <c r="F183" s="268"/>
      <c r="G183" s="291"/>
      <c r="H183" s="280"/>
      <c r="I183" s="397"/>
      <c r="J183" s="278"/>
      <c r="K183" s="89" t="s">
        <v>496</v>
      </c>
      <c r="L183" s="38"/>
      <c r="M183" s="412"/>
      <c r="N183" s="278"/>
      <c r="O183" s="272"/>
      <c r="P183" s="388"/>
      <c r="Q183" s="270"/>
      <c r="R183" s="285"/>
      <c r="S183" s="289"/>
      <c r="T183" s="272"/>
      <c r="U183" s="285"/>
      <c r="V183" s="277"/>
      <c r="W183" s="89" t="s">
        <v>517</v>
      </c>
      <c r="X183" s="87"/>
      <c r="Y183" s="36"/>
      <c r="Z183" s="36"/>
      <c r="AA183" s="246"/>
      <c r="AB183" s="37"/>
      <c r="AC183" s="37"/>
      <c r="AD183" s="37"/>
      <c r="AE183" s="37"/>
      <c r="AF183" s="37"/>
      <c r="AG183" s="56"/>
      <c r="AH183" s="37"/>
      <c r="AI183" s="90" t="str">
        <f t="shared" si="13"/>
        <v/>
      </c>
      <c r="AJ183" s="90" t="str">
        <f t="shared" si="12"/>
        <v/>
      </c>
      <c r="AK183" s="37"/>
      <c r="AL183" s="90" t="str">
        <f>IFERROR(VLOOKUP(AJ183&amp;AK183,Tabla_Controles!$B$56:$G$65,5,FALSE),"")</f>
        <v/>
      </c>
      <c r="AM183" s="91" t="str">
        <f t="shared" si="14"/>
        <v/>
      </c>
      <c r="AN183" s="415"/>
      <c r="AO183" s="352"/>
      <c r="AP183" s="414"/>
      <c r="AQ183" s="395"/>
      <c r="AR183" s="390"/>
      <c r="AS183" s="390"/>
      <c r="AT183" s="362"/>
      <c r="AU183" s="363"/>
      <c r="AV183" s="88" t="s">
        <v>510</v>
      </c>
      <c r="AW183" s="38"/>
      <c r="AX183" s="38"/>
      <c r="AY183" s="87"/>
      <c r="AZ183" s="87"/>
      <c r="BA183" s="87"/>
      <c r="BB183" s="420"/>
      <c r="BC183" s="89" t="s">
        <v>517</v>
      </c>
      <c r="BD183" s="86"/>
      <c r="BE183" s="39"/>
      <c r="BF183" s="39"/>
      <c r="BG183" s="88" t="s">
        <v>508</v>
      </c>
      <c r="BH183" s="86"/>
      <c r="BI183" s="92"/>
      <c r="BJ183" s="92"/>
      <c r="BK183" s="422"/>
      <c r="BL183" s="401"/>
      <c r="BM183" s="401"/>
    </row>
    <row r="184" spans="1:65" ht="30" hidden="1" customHeight="1" x14ac:dyDescent="0.3">
      <c r="A184" s="386"/>
      <c r="B184" s="274"/>
      <c r="C184" s="266"/>
      <c r="D184" s="268"/>
      <c r="E184" s="268"/>
      <c r="F184" s="268"/>
      <c r="G184" s="291"/>
      <c r="H184" s="280"/>
      <c r="I184" s="397"/>
      <c r="J184" s="278"/>
      <c r="K184" s="89" t="s">
        <v>497</v>
      </c>
      <c r="L184" s="38"/>
      <c r="M184" s="412"/>
      <c r="N184" s="278"/>
      <c r="O184" s="272"/>
      <c r="P184" s="388"/>
      <c r="Q184" s="270"/>
      <c r="R184" s="285"/>
      <c r="S184" s="289"/>
      <c r="T184" s="272"/>
      <c r="U184" s="285"/>
      <c r="V184" s="277"/>
      <c r="W184" s="89" t="s">
        <v>518</v>
      </c>
      <c r="X184" s="87"/>
      <c r="Y184" s="36"/>
      <c r="Z184" s="36"/>
      <c r="AA184" s="246"/>
      <c r="AB184" s="37"/>
      <c r="AC184" s="37"/>
      <c r="AD184" s="37"/>
      <c r="AE184" s="37"/>
      <c r="AF184" s="37"/>
      <c r="AG184" s="56"/>
      <c r="AH184" s="37"/>
      <c r="AI184" s="90" t="str">
        <f t="shared" si="13"/>
        <v/>
      </c>
      <c r="AJ184" s="90" t="str">
        <f t="shared" si="12"/>
        <v/>
      </c>
      <c r="AK184" s="37"/>
      <c r="AL184" s="90" t="str">
        <f>IFERROR(VLOOKUP(AJ184&amp;AK184,Tabla_Controles!$B$56:$G$65,5,FALSE),"")</f>
        <v/>
      </c>
      <c r="AM184" s="91" t="str">
        <f t="shared" si="14"/>
        <v/>
      </c>
      <c r="AN184" s="415"/>
      <c r="AO184" s="352"/>
      <c r="AP184" s="414"/>
      <c r="AQ184" s="395"/>
      <c r="AR184" s="390"/>
      <c r="AS184" s="390"/>
      <c r="AT184" s="362"/>
      <c r="AU184" s="363"/>
      <c r="AV184" s="88" t="s">
        <v>511</v>
      </c>
      <c r="AW184" s="38"/>
      <c r="AX184" s="38"/>
      <c r="AY184" s="87"/>
      <c r="AZ184" s="87"/>
      <c r="BA184" s="87"/>
      <c r="BB184" s="420"/>
      <c r="BC184" s="89" t="s">
        <v>518</v>
      </c>
      <c r="BD184" s="86"/>
      <c r="BE184" s="39"/>
      <c r="BF184" s="39"/>
      <c r="BG184" s="88" t="s">
        <v>509</v>
      </c>
      <c r="BH184" s="86"/>
      <c r="BI184" s="92"/>
      <c r="BJ184" s="92"/>
      <c r="BK184" s="422"/>
      <c r="BL184" s="401"/>
      <c r="BM184" s="401"/>
    </row>
    <row r="185" spans="1:65" ht="30" hidden="1" customHeight="1" x14ac:dyDescent="0.3">
      <c r="A185" s="386"/>
      <c r="B185" s="274"/>
      <c r="C185" s="267"/>
      <c r="D185" s="268"/>
      <c r="E185" s="268"/>
      <c r="F185" s="268"/>
      <c r="G185" s="292"/>
      <c r="H185" s="281"/>
      <c r="I185" s="397"/>
      <c r="J185" s="278"/>
      <c r="K185" s="89" t="s">
        <v>498</v>
      </c>
      <c r="L185" s="38"/>
      <c r="M185" s="413"/>
      <c r="N185" s="278"/>
      <c r="O185" s="272"/>
      <c r="P185" s="388"/>
      <c r="Q185" s="271"/>
      <c r="R185" s="285"/>
      <c r="S185" s="289"/>
      <c r="T185" s="272"/>
      <c r="U185" s="285"/>
      <c r="V185" s="277"/>
      <c r="W185" s="89" t="s">
        <v>519</v>
      </c>
      <c r="X185" s="87"/>
      <c r="Y185" s="36"/>
      <c r="Z185" s="36"/>
      <c r="AA185" s="36"/>
      <c r="AB185" s="37"/>
      <c r="AC185" s="37"/>
      <c r="AD185" s="37"/>
      <c r="AE185" s="37"/>
      <c r="AF185" s="37"/>
      <c r="AG185" s="56"/>
      <c r="AH185" s="37"/>
      <c r="AI185" s="90" t="str">
        <f t="shared" si="13"/>
        <v/>
      </c>
      <c r="AJ185" s="90" t="str">
        <f t="shared" si="12"/>
        <v/>
      </c>
      <c r="AK185" s="37"/>
      <c r="AL185" s="90" t="str">
        <f>IFERROR(VLOOKUP(AJ185&amp;AK185,Tabla_Controles!$B$56:$G$65,5,FALSE),"")</f>
        <v/>
      </c>
      <c r="AM185" s="91" t="str">
        <f t="shared" si="14"/>
        <v/>
      </c>
      <c r="AN185" s="415"/>
      <c r="AO185" s="353"/>
      <c r="AP185" s="414"/>
      <c r="AQ185" s="396"/>
      <c r="AR185" s="390"/>
      <c r="AS185" s="390"/>
      <c r="AT185" s="362"/>
      <c r="AU185" s="363"/>
      <c r="AV185" s="88" t="s">
        <v>512</v>
      </c>
      <c r="AW185" s="38"/>
      <c r="AX185" s="38"/>
      <c r="AY185" s="87"/>
      <c r="AZ185" s="87"/>
      <c r="BA185" s="87"/>
      <c r="BB185" s="421"/>
      <c r="BC185" s="89" t="s">
        <v>519</v>
      </c>
      <c r="BD185" s="86"/>
      <c r="BE185" s="39"/>
      <c r="BF185" s="39"/>
      <c r="BG185" s="88" t="s">
        <v>510</v>
      </c>
      <c r="BH185" s="86"/>
      <c r="BI185" s="92"/>
      <c r="BJ185" s="92"/>
      <c r="BK185" s="422"/>
      <c r="BL185" s="402"/>
      <c r="BM185" s="402"/>
    </row>
  </sheetData>
  <sheetProtection algorithmName="SHA-512" hashValue="nKAC9NQRnq9A42jwernqEXRcYJAr2PkctZA7mSYultAH5PVP2ZImWCkmR5GjWqrkxFcH/4aHI+WN1b+0ifqeVQ==" saltValue="1Pwprq7Sr1d9wiyMIMN11w==" spinCount="100000" sheet="1" formatColumns="0" formatRows="0" autoFilter="0"/>
  <autoFilter ref="A10:BM185" xr:uid="{00000000-0001-0000-0100-000000000000}">
    <filterColumn colId="23">
      <customFilters>
        <customFilter operator="notEqual" val=" "/>
      </customFilters>
    </filterColumn>
  </autoFilter>
  <dataConsolidate/>
  <mergeCells count="875">
    <mergeCell ref="BB53:BB59"/>
    <mergeCell ref="BB60:BB66"/>
    <mergeCell ref="BB67:BB73"/>
    <mergeCell ref="BL18:BL24"/>
    <mergeCell ref="BM18:BM24"/>
    <mergeCell ref="BM109:BM115"/>
    <mergeCell ref="BL130:BL136"/>
    <mergeCell ref="BM130:BM136"/>
    <mergeCell ref="BL116:BL122"/>
    <mergeCell ref="BM116:BM122"/>
    <mergeCell ref="BL53:BL59"/>
    <mergeCell ref="BM53:BM59"/>
    <mergeCell ref="BM60:BM66"/>
    <mergeCell ref="BM67:BM73"/>
    <mergeCell ref="BL46:BL52"/>
    <mergeCell ref="BM46:BM52"/>
    <mergeCell ref="BL95:BL101"/>
    <mergeCell ref="BM95:BM101"/>
    <mergeCell ref="BL102:BL108"/>
    <mergeCell ref="BM102:BM108"/>
    <mergeCell ref="BL109:BL115"/>
    <mergeCell ref="BL25:BL31"/>
    <mergeCell ref="BM25:BM31"/>
    <mergeCell ref="BL32:BL38"/>
    <mergeCell ref="BM32:BM38"/>
    <mergeCell ref="BL39:BL45"/>
    <mergeCell ref="BM39:BM45"/>
    <mergeCell ref="BK165:BK171"/>
    <mergeCell ref="BM74:BM80"/>
    <mergeCell ref="BM81:BM87"/>
    <mergeCell ref="BM88:BM94"/>
    <mergeCell ref="BK144:BK150"/>
    <mergeCell ref="BK151:BK157"/>
    <mergeCell ref="BK158:BK164"/>
    <mergeCell ref="BL165:BL171"/>
    <mergeCell ref="BM165:BM171"/>
    <mergeCell ref="BL123:BL129"/>
    <mergeCell ref="BM123:BM129"/>
    <mergeCell ref="BL158:BL164"/>
    <mergeCell ref="BM158:BM164"/>
    <mergeCell ref="BL137:BL143"/>
    <mergeCell ref="BM137:BM143"/>
    <mergeCell ref="BL144:BL150"/>
    <mergeCell ref="BM144:BM150"/>
    <mergeCell ref="BL151:BL157"/>
    <mergeCell ref="BM151:BM157"/>
    <mergeCell ref="BK102:BK108"/>
    <mergeCell ref="BL60:BL66"/>
    <mergeCell ref="AU144:AU150"/>
    <mergeCell ref="AU151:AU157"/>
    <mergeCell ref="AU158:AU164"/>
    <mergeCell ref="AU165:AU171"/>
    <mergeCell ref="AU172:AU178"/>
    <mergeCell ref="AU179:AU185"/>
    <mergeCell ref="BB144:BB150"/>
    <mergeCell ref="BB151:BB157"/>
    <mergeCell ref="BB158:BB164"/>
    <mergeCell ref="BK172:BK178"/>
    <mergeCell ref="BK179:BK185"/>
    <mergeCell ref="BB165:BB171"/>
    <mergeCell ref="BB172:BB178"/>
    <mergeCell ref="BB179:BB185"/>
    <mergeCell ref="BL172:BL178"/>
    <mergeCell ref="BM172:BM178"/>
    <mergeCell ref="BL179:BL185"/>
    <mergeCell ref="BM179:BM185"/>
    <mergeCell ref="AU137:AU143"/>
    <mergeCell ref="AU60:AU66"/>
    <mergeCell ref="AU67:AU73"/>
    <mergeCell ref="AU74:AU80"/>
    <mergeCell ref="BL81:BL87"/>
    <mergeCell ref="BL88:BL94"/>
    <mergeCell ref="BB109:BB115"/>
    <mergeCell ref="BB130:BB136"/>
    <mergeCell ref="BB116:BB122"/>
    <mergeCell ref="BB123:BB129"/>
    <mergeCell ref="BB137:BB143"/>
    <mergeCell ref="BK67:BK73"/>
    <mergeCell ref="BK74:BK80"/>
    <mergeCell ref="BK81:BK87"/>
    <mergeCell ref="BK88:BK94"/>
    <mergeCell ref="BK95:BK101"/>
    <mergeCell ref="BK109:BK115"/>
    <mergeCell ref="BK130:BK136"/>
    <mergeCell ref="BK116:BK122"/>
    <mergeCell ref="BK123:BK129"/>
    <mergeCell ref="BK137:BK143"/>
    <mergeCell ref="BL67:BL73"/>
    <mergeCell ref="BL74:BL80"/>
    <mergeCell ref="AU81:AU87"/>
    <mergeCell ref="BK18:BK24"/>
    <mergeCell ref="BK25:BK31"/>
    <mergeCell ref="BK32:BK38"/>
    <mergeCell ref="BK39:BK45"/>
    <mergeCell ref="BK46:BK52"/>
    <mergeCell ref="BK53:BK59"/>
    <mergeCell ref="BK60:BK66"/>
    <mergeCell ref="AU130:AU136"/>
    <mergeCell ref="AU116:AU122"/>
    <mergeCell ref="AU123:AU129"/>
    <mergeCell ref="AU88:AU94"/>
    <mergeCell ref="AU95:AU101"/>
    <mergeCell ref="AU102:AU108"/>
    <mergeCell ref="AU109:AU115"/>
    <mergeCell ref="BB74:BB80"/>
    <mergeCell ref="BB81:BB87"/>
    <mergeCell ref="BB88:BB94"/>
    <mergeCell ref="BB95:BB101"/>
    <mergeCell ref="BB102:BB108"/>
    <mergeCell ref="BB18:BB24"/>
    <mergeCell ref="BB25:BB31"/>
    <mergeCell ref="BB32:BB38"/>
    <mergeCell ref="BB39:BB45"/>
    <mergeCell ref="BB46:BB52"/>
    <mergeCell ref="AT179:AT185"/>
    <mergeCell ref="AT25:AT31"/>
    <mergeCell ref="AT32:AT38"/>
    <mergeCell ref="AT39:AT45"/>
    <mergeCell ref="AT46:AT52"/>
    <mergeCell ref="AT53:AT59"/>
    <mergeCell ref="AT60:AT66"/>
    <mergeCell ref="AT67:AT73"/>
    <mergeCell ref="AT74:AT80"/>
    <mergeCell ref="AT81:AT87"/>
    <mergeCell ref="AS165:AS171"/>
    <mergeCell ref="AT88:AT94"/>
    <mergeCell ref="AT95:AT101"/>
    <mergeCell ref="AT102:AT108"/>
    <mergeCell ref="AT109:AT115"/>
    <mergeCell ref="AT130:AT136"/>
    <mergeCell ref="AT151:AT157"/>
    <mergeCell ref="AT158:AT164"/>
    <mergeCell ref="AT165:AT171"/>
    <mergeCell ref="AS88:AS94"/>
    <mergeCell ref="AS95:AS101"/>
    <mergeCell ref="AS102:AS108"/>
    <mergeCell ref="AS109:AS115"/>
    <mergeCell ref="AS130:AS136"/>
    <mergeCell ref="AS137:AS143"/>
    <mergeCell ref="AS144:AS150"/>
    <mergeCell ref="AS151:AS157"/>
    <mergeCell ref="AS158:AS164"/>
    <mergeCell ref="AS172:AS178"/>
    <mergeCell ref="AS179:AS185"/>
    <mergeCell ref="AT18:AT24"/>
    <mergeCell ref="AR25:AR31"/>
    <mergeCell ref="AR32:AR38"/>
    <mergeCell ref="AU18:AU24"/>
    <mergeCell ref="AU25:AU31"/>
    <mergeCell ref="AU32:AU38"/>
    <mergeCell ref="AT172:AT178"/>
    <mergeCell ref="AT123:AT129"/>
    <mergeCell ref="AT137:AT143"/>
    <mergeCell ref="AT144:AT150"/>
    <mergeCell ref="AR165:AR171"/>
    <mergeCell ref="AR172:AR178"/>
    <mergeCell ref="AR179:AR185"/>
    <mergeCell ref="AS18:AS24"/>
    <mergeCell ref="AS25:AS31"/>
    <mergeCell ref="AS32:AS38"/>
    <mergeCell ref="AS39:AS45"/>
    <mergeCell ref="AS46:AS52"/>
    <mergeCell ref="AS53:AS59"/>
    <mergeCell ref="AS60:AS66"/>
    <mergeCell ref="AS67:AS73"/>
    <mergeCell ref="AS74:AS80"/>
    <mergeCell ref="BK11:BK17"/>
    <mergeCell ref="AR151:AR157"/>
    <mergeCell ref="AR158:AR164"/>
    <mergeCell ref="AR39:AR45"/>
    <mergeCell ref="AR46:AR52"/>
    <mergeCell ref="AR53:AR59"/>
    <mergeCell ref="AR60:AR66"/>
    <mergeCell ref="AR67:AR73"/>
    <mergeCell ref="AR74:AR80"/>
    <mergeCell ref="AR81:AR87"/>
    <mergeCell ref="AR88:AR94"/>
    <mergeCell ref="AR95:AR101"/>
    <mergeCell ref="AS116:AS122"/>
    <mergeCell ref="AS123:AS129"/>
    <mergeCell ref="AR102:AR108"/>
    <mergeCell ref="AR109:AR115"/>
    <mergeCell ref="AR130:AR136"/>
    <mergeCell ref="AR116:AR122"/>
    <mergeCell ref="AU39:AU45"/>
    <mergeCell ref="AU46:AU52"/>
    <mergeCell ref="AU53:AU59"/>
    <mergeCell ref="AR144:AR150"/>
    <mergeCell ref="AT116:AT122"/>
    <mergeCell ref="AS81:AS87"/>
    <mergeCell ref="AO137:AO143"/>
    <mergeCell ref="AP137:AP143"/>
    <mergeCell ref="AQ137:AQ143"/>
    <mergeCell ref="AN144:AN150"/>
    <mergeCell ref="AO144:AO150"/>
    <mergeCell ref="AN165:AN171"/>
    <mergeCell ref="AO165:AO171"/>
    <mergeCell ref="AP165:AP171"/>
    <mergeCell ref="AQ165:AQ171"/>
    <mergeCell ref="AR123:AR129"/>
    <mergeCell ref="AR137:AR143"/>
    <mergeCell ref="AP144:AP150"/>
    <mergeCell ref="AQ144:AQ150"/>
    <mergeCell ref="AN67:AN73"/>
    <mergeCell ref="AO67:AO73"/>
    <mergeCell ref="AP67:AP73"/>
    <mergeCell ref="AQ67:AQ73"/>
    <mergeCell ref="AO130:AO136"/>
    <mergeCell ref="AP130:AP136"/>
    <mergeCell ref="AQ130:AQ136"/>
    <mergeCell ref="AP81:AP87"/>
    <mergeCell ref="AQ81:AQ87"/>
    <mergeCell ref="AP88:AP94"/>
    <mergeCell ref="AN116:AN122"/>
    <mergeCell ref="AO116:AO122"/>
    <mergeCell ref="AN81:AN87"/>
    <mergeCell ref="AO81:AO87"/>
    <mergeCell ref="AN88:AN94"/>
    <mergeCell ref="AO88:AO94"/>
    <mergeCell ref="AN109:AN115"/>
    <mergeCell ref="AP116:AP122"/>
    <mergeCell ref="AQ116:AQ122"/>
    <mergeCell ref="AN137:AN143"/>
    <mergeCell ref="AO39:AO45"/>
    <mergeCell ref="AP39:AP45"/>
    <mergeCell ref="AQ39:AQ45"/>
    <mergeCell ref="AP46:AP52"/>
    <mergeCell ref="AQ46:AQ52"/>
    <mergeCell ref="AN53:AN59"/>
    <mergeCell ref="AO53:AO59"/>
    <mergeCell ref="AP53:AP59"/>
    <mergeCell ref="AQ53:AQ59"/>
    <mergeCell ref="AN39:AN45"/>
    <mergeCell ref="AO60:AO66"/>
    <mergeCell ref="AP60:AP66"/>
    <mergeCell ref="AQ60:AQ66"/>
    <mergeCell ref="AN46:AN52"/>
    <mergeCell ref="AO46:AO52"/>
    <mergeCell ref="AN74:AN80"/>
    <mergeCell ref="AO74:AO80"/>
    <mergeCell ref="AP74:AP80"/>
    <mergeCell ref="AQ74:AQ80"/>
    <mergeCell ref="AN60:AN66"/>
    <mergeCell ref="AO109:AO115"/>
    <mergeCell ref="AN123:AN129"/>
    <mergeCell ref="AO123:AO129"/>
    <mergeCell ref="AN102:AN108"/>
    <mergeCell ref="AO102:AO108"/>
    <mergeCell ref="AP102:AP108"/>
    <mergeCell ref="AQ102:AQ108"/>
    <mergeCell ref="AQ88:AQ94"/>
    <mergeCell ref="AN95:AN101"/>
    <mergeCell ref="AO95:AO101"/>
    <mergeCell ref="AP95:AP101"/>
    <mergeCell ref="AQ95:AQ101"/>
    <mergeCell ref="AP109:AP115"/>
    <mergeCell ref="AQ109:AQ115"/>
    <mergeCell ref="AP123:AP129"/>
    <mergeCell ref="AQ123:AQ129"/>
    <mergeCell ref="AP179:AP185"/>
    <mergeCell ref="AQ179:AQ185"/>
    <mergeCell ref="AO151:AO157"/>
    <mergeCell ref="AP151:AP157"/>
    <mergeCell ref="AQ151:AQ157"/>
    <mergeCell ref="AN158:AN164"/>
    <mergeCell ref="AO158:AO164"/>
    <mergeCell ref="AP158:AP164"/>
    <mergeCell ref="AQ158:AQ164"/>
    <mergeCell ref="AN179:AN185"/>
    <mergeCell ref="AO179:AO185"/>
    <mergeCell ref="AN151:AN157"/>
    <mergeCell ref="AN172:AN178"/>
    <mergeCell ref="AO172:AO178"/>
    <mergeCell ref="AP172:AP178"/>
    <mergeCell ref="AQ172:AQ178"/>
    <mergeCell ref="U172:U178"/>
    <mergeCell ref="U179:U185"/>
    <mergeCell ref="V130:V136"/>
    <mergeCell ref="V151:V157"/>
    <mergeCell ref="V158:V164"/>
    <mergeCell ref="V165:V171"/>
    <mergeCell ref="V172:V178"/>
    <mergeCell ref="V179:V185"/>
    <mergeCell ref="V74:V80"/>
    <mergeCell ref="V81:V87"/>
    <mergeCell ref="V88:V94"/>
    <mergeCell ref="V95:V101"/>
    <mergeCell ref="U109:U115"/>
    <mergeCell ref="U130:U136"/>
    <mergeCell ref="U116:U122"/>
    <mergeCell ref="U123:U129"/>
    <mergeCell ref="U137:U143"/>
    <mergeCell ref="V102:V108"/>
    <mergeCell ref="V109:V115"/>
    <mergeCell ref="U158:U164"/>
    <mergeCell ref="U165:U171"/>
    <mergeCell ref="U144:U150"/>
    <mergeCell ref="V137:V143"/>
    <mergeCell ref="V144:V150"/>
    <mergeCell ref="U151:U157"/>
    <mergeCell ref="U32:U38"/>
    <mergeCell ref="U39:U45"/>
    <mergeCell ref="U46:U52"/>
    <mergeCell ref="U53:U59"/>
    <mergeCell ref="U60:U66"/>
    <mergeCell ref="U67:U73"/>
    <mergeCell ref="U74:U80"/>
    <mergeCell ref="U81:U87"/>
    <mergeCell ref="U88:U94"/>
    <mergeCell ref="S137:S143"/>
    <mergeCell ref="S46:S52"/>
    <mergeCell ref="S53:S59"/>
    <mergeCell ref="V116:V122"/>
    <mergeCell ref="V123:V129"/>
    <mergeCell ref="U95:U101"/>
    <mergeCell ref="U102:U108"/>
    <mergeCell ref="V46:V52"/>
    <mergeCell ref="V53:V59"/>
    <mergeCell ref="V60:V66"/>
    <mergeCell ref="V67:V73"/>
    <mergeCell ref="T46:T52"/>
    <mergeCell ref="T53:T59"/>
    <mergeCell ref="T60:T66"/>
    <mergeCell ref="T67:T73"/>
    <mergeCell ref="T74:T80"/>
    <mergeCell ref="T130:T136"/>
    <mergeCell ref="AN130:AN136"/>
    <mergeCell ref="T179:T185"/>
    <mergeCell ref="S151:S157"/>
    <mergeCell ref="S158:S164"/>
    <mergeCell ref="S165:S171"/>
    <mergeCell ref="S172:S178"/>
    <mergeCell ref="S179:S185"/>
    <mergeCell ref="T81:T87"/>
    <mergeCell ref="T88:T94"/>
    <mergeCell ref="T95:T101"/>
    <mergeCell ref="T102:T108"/>
    <mergeCell ref="T116:T122"/>
    <mergeCell ref="T123:T129"/>
    <mergeCell ref="T137:T143"/>
    <mergeCell ref="T144:T150"/>
    <mergeCell ref="T172:T178"/>
    <mergeCell ref="S102:S108"/>
    <mergeCell ref="S109:S115"/>
    <mergeCell ref="S130:S136"/>
    <mergeCell ref="T151:T157"/>
    <mergeCell ref="T158:T164"/>
    <mergeCell ref="T165:T171"/>
    <mergeCell ref="S144:S150"/>
    <mergeCell ref="T109:T115"/>
    <mergeCell ref="R179:R185"/>
    <mergeCell ref="Q116:Q122"/>
    <mergeCell ref="Q123:Q129"/>
    <mergeCell ref="Q137:Q143"/>
    <mergeCell ref="Q144:Q150"/>
    <mergeCell ref="Q151:Q157"/>
    <mergeCell ref="Q158:Q164"/>
    <mergeCell ref="Q165:Q171"/>
    <mergeCell ref="Q172:Q178"/>
    <mergeCell ref="R130:R136"/>
    <mergeCell ref="R116:R122"/>
    <mergeCell ref="R123:R129"/>
    <mergeCell ref="Q179:Q185"/>
    <mergeCell ref="Q130:Q136"/>
    <mergeCell ref="R172:R178"/>
    <mergeCell ref="R137:R143"/>
    <mergeCell ref="R144:R150"/>
    <mergeCell ref="Q109:Q115"/>
    <mergeCell ref="R46:R52"/>
    <mergeCell ref="S81:S87"/>
    <mergeCell ref="S88:S94"/>
    <mergeCell ref="S95:S101"/>
    <mergeCell ref="R53:R59"/>
    <mergeCell ref="R151:R157"/>
    <mergeCell ref="R158:R164"/>
    <mergeCell ref="R165:R171"/>
    <mergeCell ref="Q46:Q52"/>
    <mergeCell ref="Q53:Q59"/>
    <mergeCell ref="R102:R108"/>
    <mergeCell ref="R109:R115"/>
    <mergeCell ref="R60:R66"/>
    <mergeCell ref="R67:R73"/>
    <mergeCell ref="R74:R80"/>
    <mergeCell ref="R81:R87"/>
    <mergeCell ref="R88:R94"/>
    <mergeCell ref="R95:R101"/>
    <mergeCell ref="S60:S66"/>
    <mergeCell ref="S67:S73"/>
    <mergeCell ref="S74:S80"/>
    <mergeCell ref="S116:S122"/>
    <mergeCell ref="S123:S129"/>
    <mergeCell ref="P46:P52"/>
    <mergeCell ref="P53:P59"/>
    <mergeCell ref="Q60:Q66"/>
    <mergeCell ref="Q67:Q73"/>
    <mergeCell ref="Q74:Q80"/>
    <mergeCell ref="Q81:Q87"/>
    <mergeCell ref="Q88:Q94"/>
    <mergeCell ref="Q95:Q101"/>
    <mergeCell ref="Q102:Q108"/>
    <mergeCell ref="P179:P185"/>
    <mergeCell ref="P60:P66"/>
    <mergeCell ref="P67:P73"/>
    <mergeCell ref="P74:P80"/>
    <mergeCell ref="P81:P87"/>
    <mergeCell ref="P88:P94"/>
    <mergeCell ref="P95:P101"/>
    <mergeCell ref="P102:P108"/>
    <mergeCell ref="P109:P115"/>
    <mergeCell ref="P130:P136"/>
    <mergeCell ref="P144:P150"/>
    <mergeCell ref="P151:P157"/>
    <mergeCell ref="P158:P164"/>
    <mergeCell ref="P165:P171"/>
    <mergeCell ref="P172:P178"/>
    <mergeCell ref="P116:P122"/>
    <mergeCell ref="P123:P129"/>
    <mergeCell ref="P137:P143"/>
    <mergeCell ref="O60:O66"/>
    <mergeCell ref="O67:O73"/>
    <mergeCell ref="O74:O80"/>
    <mergeCell ref="O81:O87"/>
    <mergeCell ref="O88:O94"/>
    <mergeCell ref="O95:O101"/>
    <mergeCell ref="O102:O108"/>
    <mergeCell ref="O109:O115"/>
    <mergeCell ref="O130:O136"/>
    <mergeCell ref="O116:O122"/>
    <mergeCell ref="O123:O129"/>
    <mergeCell ref="N74:N80"/>
    <mergeCell ref="N81:N87"/>
    <mergeCell ref="N88:N94"/>
    <mergeCell ref="N95:N101"/>
    <mergeCell ref="N32:N38"/>
    <mergeCell ref="N39:N45"/>
    <mergeCell ref="O144:O150"/>
    <mergeCell ref="O151:O157"/>
    <mergeCell ref="O158:O164"/>
    <mergeCell ref="N102:N108"/>
    <mergeCell ref="N109:N115"/>
    <mergeCell ref="N137:N143"/>
    <mergeCell ref="N144:N150"/>
    <mergeCell ref="N151:N157"/>
    <mergeCell ref="N158:N164"/>
    <mergeCell ref="N46:N52"/>
    <mergeCell ref="N53:N59"/>
    <mergeCell ref="N60:N66"/>
    <mergeCell ref="N67:N73"/>
    <mergeCell ref="O32:O38"/>
    <mergeCell ref="O39:O45"/>
    <mergeCell ref="O46:O52"/>
    <mergeCell ref="O137:O143"/>
    <mergeCell ref="O53:O59"/>
    <mergeCell ref="O165:O171"/>
    <mergeCell ref="O172:O178"/>
    <mergeCell ref="O179:O185"/>
    <mergeCell ref="M137:M143"/>
    <mergeCell ref="J130:J136"/>
    <mergeCell ref="J116:J122"/>
    <mergeCell ref="J123:J129"/>
    <mergeCell ref="J137:J143"/>
    <mergeCell ref="J144:J150"/>
    <mergeCell ref="J151:J157"/>
    <mergeCell ref="J158:J164"/>
    <mergeCell ref="J165:J171"/>
    <mergeCell ref="M144:M150"/>
    <mergeCell ref="M151:M157"/>
    <mergeCell ref="M158:M164"/>
    <mergeCell ref="M165:M171"/>
    <mergeCell ref="M172:M178"/>
    <mergeCell ref="M179:M185"/>
    <mergeCell ref="N165:N171"/>
    <mergeCell ref="N172:N178"/>
    <mergeCell ref="N179:N185"/>
    <mergeCell ref="N130:N136"/>
    <mergeCell ref="N116:N122"/>
    <mergeCell ref="N123:N129"/>
    <mergeCell ref="J88:J94"/>
    <mergeCell ref="J95:J101"/>
    <mergeCell ref="J102:J108"/>
    <mergeCell ref="J109:J115"/>
    <mergeCell ref="J179:J185"/>
    <mergeCell ref="M102:M108"/>
    <mergeCell ref="M109:M115"/>
    <mergeCell ref="M130:M136"/>
    <mergeCell ref="M116:M122"/>
    <mergeCell ref="M123:M129"/>
    <mergeCell ref="J172:J178"/>
    <mergeCell ref="M88:M94"/>
    <mergeCell ref="M95:M101"/>
    <mergeCell ref="H179:H185"/>
    <mergeCell ref="I18:I24"/>
    <mergeCell ref="I25:I31"/>
    <mergeCell ref="I32:I38"/>
    <mergeCell ref="I39:I45"/>
    <mergeCell ref="I46:I52"/>
    <mergeCell ref="I53:I59"/>
    <mergeCell ref="I60:I66"/>
    <mergeCell ref="I67:I73"/>
    <mergeCell ref="I74:I80"/>
    <mergeCell ref="I81:I87"/>
    <mergeCell ref="I88:I94"/>
    <mergeCell ref="I95:I101"/>
    <mergeCell ref="I102:I108"/>
    <mergeCell ref="I109:I115"/>
    <mergeCell ref="I130:I136"/>
    <mergeCell ref="I116:I122"/>
    <mergeCell ref="I123:I129"/>
    <mergeCell ref="I137:I143"/>
    <mergeCell ref="I179:I185"/>
    <mergeCell ref="I144:I150"/>
    <mergeCell ref="I151:I157"/>
    <mergeCell ref="I158:I164"/>
    <mergeCell ref="I165:I171"/>
    <mergeCell ref="I172:I178"/>
    <mergeCell ref="G25:G31"/>
    <mergeCell ref="G32:G38"/>
    <mergeCell ref="G39:G45"/>
    <mergeCell ref="G46:G52"/>
    <mergeCell ref="G53:G59"/>
    <mergeCell ref="G116:G122"/>
    <mergeCell ref="G123:G129"/>
    <mergeCell ref="G137:G143"/>
    <mergeCell ref="G144:G150"/>
    <mergeCell ref="G151:G157"/>
    <mergeCell ref="G158:G164"/>
    <mergeCell ref="G165:G171"/>
    <mergeCell ref="G172:G178"/>
    <mergeCell ref="G109:G115"/>
    <mergeCell ref="G130:G136"/>
    <mergeCell ref="H158:H164"/>
    <mergeCell ref="H165:H171"/>
    <mergeCell ref="H172:H178"/>
    <mergeCell ref="G179:G185"/>
    <mergeCell ref="H46:H52"/>
    <mergeCell ref="H53:H59"/>
    <mergeCell ref="H60:H66"/>
    <mergeCell ref="H67:H73"/>
    <mergeCell ref="H74:H80"/>
    <mergeCell ref="H81:H87"/>
    <mergeCell ref="H88:H94"/>
    <mergeCell ref="H95:H101"/>
    <mergeCell ref="H102:H108"/>
    <mergeCell ref="H109:H115"/>
    <mergeCell ref="H130:H136"/>
    <mergeCell ref="H116:H122"/>
    <mergeCell ref="H123:H129"/>
    <mergeCell ref="H137:H143"/>
    <mergeCell ref="H144:H150"/>
    <mergeCell ref="H151:H157"/>
    <mergeCell ref="G60:G66"/>
    <mergeCell ref="G67:G73"/>
    <mergeCell ref="G74:G80"/>
    <mergeCell ref="G81:G87"/>
    <mergeCell ref="G88:G94"/>
    <mergeCell ref="G95:G101"/>
    <mergeCell ref="G102:G108"/>
    <mergeCell ref="C151:C157"/>
    <mergeCell ref="D151:D157"/>
    <mergeCell ref="E151:E157"/>
    <mergeCell ref="B165:B171"/>
    <mergeCell ref="B172:B178"/>
    <mergeCell ref="B179:B185"/>
    <mergeCell ref="B144:B150"/>
    <mergeCell ref="B151:B157"/>
    <mergeCell ref="B158:B164"/>
    <mergeCell ref="C158:C164"/>
    <mergeCell ref="D158:D164"/>
    <mergeCell ref="E158:E164"/>
    <mergeCell ref="A172:A178"/>
    <mergeCell ref="A179:A185"/>
    <mergeCell ref="A116:A122"/>
    <mergeCell ref="A123:A129"/>
    <mergeCell ref="A137:A143"/>
    <mergeCell ref="A144:A150"/>
    <mergeCell ref="A151:A157"/>
    <mergeCell ref="A158:A164"/>
    <mergeCell ref="A165:A171"/>
    <mergeCell ref="A60:A66"/>
    <mergeCell ref="A67:A73"/>
    <mergeCell ref="A74:A80"/>
    <mergeCell ref="A18:A24"/>
    <mergeCell ref="A25:A31"/>
    <mergeCell ref="A32:A38"/>
    <mergeCell ref="A39:A45"/>
    <mergeCell ref="A46:A52"/>
    <mergeCell ref="A53:A59"/>
    <mergeCell ref="A81:A87"/>
    <mergeCell ref="A88:A94"/>
    <mergeCell ref="A95:A101"/>
    <mergeCell ref="A102:A108"/>
    <mergeCell ref="A109:A115"/>
    <mergeCell ref="A130:A136"/>
    <mergeCell ref="C32:C38"/>
    <mergeCell ref="D32:D38"/>
    <mergeCell ref="E32:E38"/>
    <mergeCell ref="D39:D45"/>
    <mergeCell ref="E39:E45"/>
    <mergeCell ref="C74:C80"/>
    <mergeCell ref="D74:D80"/>
    <mergeCell ref="E74:E80"/>
    <mergeCell ref="C53:C59"/>
    <mergeCell ref="D53:D59"/>
    <mergeCell ref="E53:E59"/>
    <mergeCell ref="C130:C136"/>
    <mergeCell ref="D130:D136"/>
    <mergeCell ref="E130:E136"/>
    <mergeCell ref="B95:B101"/>
    <mergeCell ref="B102:B108"/>
    <mergeCell ref="B109:B115"/>
    <mergeCell ref="C116:C122"/>
    <mergeCell ref="BM11:BM17"/>
    <mergeCell ref="AS9:AS10"/>
    <mergeCell ref="AX9:AX10"/>
    <mergeCell ref="M11:M17"/>
    <mergeCell ref="M25:M31"/>
    <mergeCell ref="M32:M38"/>
    <mergeCell ref="H18:H24"/>
    <mergeCell ref="J18:J24"/>
    <mergeCell ref="N18:N24"/>
    <mergeCell ref="P18:P24"/>
    <mergeCell ref="BL11:BL17"/>
    <mergeCell ref="BB11:BB17"/>
    <mergeCell ref="AR18:AR24"/>
    <mergeCell ref="N9:N10"/>
    <mergeCell ref="J32:J38"/>
    <mergeCell ref="O25:O31"/>
    <mergeCell ref="Q25:Q31"/>
    <mergeCell ref="Q32:Q38"/>
    <mergeCell ref="U25:U31"/>
    <mergeCell ref="V25:V31"/>
    <mergeCell ref="V32:V38"/>
    <mergeCell ref="AP25:AP31"/>
    <mergeCell ref="AQ25:AQ31"/>
    <mergeCell ref="AN32:AN38"/>
    <mergeCell ref="AO32:AO38"/>
    <mergeCell ref="AP32:AP38"/>
    <mergeCell ref="AQ32:AQ38"/>
    <mergeCell ref="AO25:AO31"/>
    <mergeCell ref="AO18:AO24"/>
    <mergeCell ref="AP18:AP24"/>
    <mergeCell ref="AQ18:AQ24"/>
    <mergeCell ref="AB8:AO8"/>
    <mergeCell ref="AP8:AT8"/>
    <mergeCell ref="AN18:AN24"/>
    <mergeCell ref="AN25:AN31"/>
    <mergeCell ref="S39:S45"/>
    <mergeCell ref="R32:R38"/>
    <mergeCell ref="R39:R45"/>
    <mergeCell ref="T25:T31"/>
    <mergeCell ref="T32:T38"/>
    <mergeCell ref="T39:T45"/>
    <mergeCell ref="R25:R31"/>
    <mergeCell ref="P25:P31"/>
    <mergeCell ref="P32:P38"/>
    <mergeCell ref="P39:P45"/>
    <mergeCell ref="A9:A10"/>
    <mergeCell ref="A11:A17"/>
    <mergeCell ref="BM9:BM10"/>
    <mergeCell ref="K9:K10"/>
    <mergeCell ref="P11:P17"/>
    <mergeCell ref="H11:H17"/>
    <mergeCell ref="V9:V10"/>
    <mergeCell ref="T9:T10"/>
    <mergeCell ref="U9:U10"/>
    <mergeCell ref="AA9:AA10"/>
    <mergeCell ref="N11:N17"/>
    <mergeCell ref="AS11:AS17"/>
    <mergeCell ref="AP11:AP17"/>
    <mergeCell ref="AQ11:AQ17"/>
    <mergeCell ref="AR11:AR17"/>
    <mergeCell ref="R11:R17"/>
    <mergeCell ref="B9:B10"/>
    <mergeCell ref="E9:E10"/>
    <mergeCell ref="B11:B17"/>
    <mergeCell ref="Q11:Q17"/>
    <mergeCell ref="I11:I17"/>
    <mergeCell ref="G11:G17"/>
    <mergeCell ref="O11:O17"/>
    <mergeCell ref="BF9:BF10"/>
    <mergeCell ref="AU7:BA7"/>
    <mergeCell ref="BC7:BM7"/>
    <mergeCell ref="BC8:BF8"/>
    <mergeCell ref="BG8:BJ8"/>
    <mergeCell ref="BI9:BI10"/>
    <mergeCell ref="BH9:BH10"/>
    <mergeCell ref="BJ9:BJ10"/>
    <mergeCell ref="BD9:BD10"/>
    <mergeCell ref="BE9:BE10"/>
    <mergeCell ref="BA9:BA10"/>
    <mergeCell ref="AZ9:AZ10"/>
    <mergeCell ref="BC9:BC10"/>
    <mergeCell ref="BG9:BG10"/>
    <mergeCell ref="AY9:AY10"/>
    <mergeCell ref="BB7:BB10"/>
    <mergeCell ref="BK9:BK10"/>
    <mergeCell ref="BL9:BL10"/>
    <mergeCell ref="BK8:BM8"/>
    <mergeCell ref="AW8:BA8"/>
    <mergeCell ref="V11:V17"/>
    <mergeCell ref="Z9:Z10"/>
    <mergeCell ref="AR9:AR10"/>
    <mergeCell ref="AN11:AN17"/>
    <mergeCell ref="AO11:AO17"/>
    <mergeCell ref="AL9:AO9"/>
    <mergeCell ref="AK9:AK10"/>
    <mergeCell ref="AW9:AW10"/>
    <mergeCell ref="I9:I10"/>
    <mergeCell ref="AV9:AV10"/>
    <mergeCell ref="Y9:Y10"/>
    <mergeCell ref="L9:L10"/>
    <mergeCell ref="J9:J10"/>
    <mergeCell ref="AT11:AT17"/>
    <mergeCell ref="AU11:AU17"/>
    <mergeCell ref="J11:J17"/>
    <mergeCell ref="S9:S10"/>
    <mergeCell ref="AP9:AP10"/>
    <mergeCell ref="AQ9:AQ10"/>
    <mergeCell ref="AB9:AJ9"/>
    <mergeCell ref="X9:X10"/>
    <mergeCell ref="AU9:AU10"/>
    <mergeCell ref="B7:M7"/>
    <mergeCell ref="N8:P8"/>
    <mergeCell ref="C9:C10"/>
    <mergeCell ref="D9:D10"/>
    <mergeCell ref="N7:U7"/>
    <mergeCell ref="V7:AT7"/>
    <mergeCell ref="B1:I2"/>
    <mergeCell ref="Q8:U8"/>
    <mergeCell ref="W8:AA8"/>
    <mergeCell ref="Q9:R9"/>
    <mergeCell ref="O9:O10"/>
    <mergeCell ref="W9:W10"/>
    <mergeCell ref="AT9:AT10"/>
    <mergeCell ref="B8:H8"/>
    <mergeCell ref="I8:J8"/>
    <mergeCell ref="K8:M8"/>
    <mergeCell ref="F9:F10"/>
    <mergeCell ref="G9:G10"/>
    <mergeCell ref="P9:P10"/>
    <mergeCell ref="H9:H10"/>
    <mergeCell ref="M9:M10"/>
    <mergeCell ref="Z1:AA2"/>
    <mergeCell ref="K1:Y2"/>
    <mergeCell ref="B4:AA4"/>
    <mergeCell ref="C11:C17"/>
    <mergeCell ref="D11:D17"/>
    <mergeCell ref="E11:E17"/>
    <mergeCell ref="C18:C24"/>
    <mergeCell ref="D18:D24"/>
    <mergeCell ref="E18:E24"/>
    <mergeCell ref="F18:F24"/>
    <mergeCell ref="U11:U17"/>
    <mergeCell ref="R18:R24"/>
    <mergeCell ref="M18:M24"/>
    <mergeCell ref="S18:S24"/>
    <mergeCell ref="T18:T24"/>
    <mergeCell ref="U18:U24"/>
    <mergeCell ref="S11:S17"/>
    <mergeCell ref="T11:T17"/>
    <mergeCell ref="F11:F17"/>
    <mergeCell ref="G18:G24"/>
    <mergeCell ref="V18:V24"/>
    <mergeCell ref="J25:J31"/>
    <mergeCell ref="H25:H31"/>
    <mergeCell ref="N25:N31"/>
    <mergeCell ref="J81:J87"/>
    <mergeCell ref="M81:M87"/>
    <mergeCell ref="J46:J52"/>
    <mergeCell ref="J53:J59"/>
    <mergeCell ref="J60:J66"/>
    <mergeCell ref="J67:J73"/>
    <mergeCell ref="J74:J80"/>
    <mergeCell ref="M46:M52"/>
    <mergeCell ref="M53:M59"/>
    <mergeCell ref="M60:M66"/>
    <mergeCell ref="M67:M73"/>
    <mergeCell ref="M74:M80"/>
    <mergeCell ref="H32:H38"/>
    <mergeCell ref="H39:H45"/>
    <mergeCell ref="J39:J45"/>
    <mergeCell ref="M39:M45"/>
    <mergeCell ref="Q39:Q45"/>
    <mergeCell ref="V39:V45"/>
    <mergeCell ref="S25:S31"/>
    <mergeCell ref="S32:S38"/>
    <mergeCell ref="F151:F157"/>
    <mergeCell ref="C88:C94"/>
    <mergeCell ref="D88:D94"/>
    <mergeCell ref="D46:D52"/>
    <mergeCell ref="E46:E52"/>
    <mergeCell ref="F46:F52"/>
    <mergeCell ref="F60:F66"/>
    <mergeCell ref="C67:C73"/>
    <mergeCell ref="D67:D73"/>
    <mergeCell ref="E67:E73"/>
    <mergeCell ref="F67:F73"/>
    <mergeCell ref="F74:F80"/>
    <mergeCell ref="C81:C87"/>
    <mergeCell ref="D81:D87"/>
    <mergeCell ref="E81:E87"/>
    <mergeCell ref="F81:F87"/>
    <mergeCell ref="F116:F122"/>
    <mergeCell ref="C123:C129"/>
    <mergeCell ref="D123:D129"/>
    <mergeCell ref="E123:E129"/>
    <mergeCell ref="F123:F129"/>
    <mergeCell ref="C95:C101"/>
    <mergeCell ref="D95:D101"/>
    <mergeCell ref="E95:E101"/>
    <mergeCell ref="F39:F45"/>
    <mergeCell ref="C46:C52"/>
    <mergeCell ref="B116:B122"/>
    <mergeCell ref="B123:B129"/>
    <mergeCell ref="B137:B143"/>
    <mergeCell ref="D109:D115"/>
    <mergeCell ref="E109:E115"/>
    <mergeCell ref="F109:F115"/>
    <mergeCell ref="B18:B24"/>
    <mergeCell ref="B25:B31"/>
    <mergeCell ref="B32:B38"/>
    <mergeCell ref="B39:B45"/>
    <mergeCell ref="B46:B52"/>
    <mergeCell ref="B53:B59"/>
    <mergeCell ref="B60:B66"/>
    <mergeCell ref="B67:B73"/>
    <mergeCell ref="B74:B80"/>
    <mergeCell ref="C25:C31"/>
    <mergeCell ref="D25:D31"/>
    <mergeCell ref="E25:E31"/>
    <mergeCell ref="F25:F31"/>
    <mergeCell ref="F32:F38"/>
    <mergeCell ref="C39:C45"/>
    <mergeCell ref="F95:F101"/>
    <mergeCell ref="E137:E143"/>
    <mergeCell ref="F137:F143"/>
    <mergeCell ref="C144:C150"/>
    <mergeCell ref="D144:D150"/>
    <mergeCell ref="E144:E150"/>
    <mergeCell ref="F144:F150"/>
    <mergeCell ref="B81:B87"/>
    <mergeCell ref="B88:B94"/>
    <mergeCell ref="B130:B136"/>
    <mergeCell ref="F88:F94"/>
    <mergeCell ref="C102:C108"/>
    <mergeCell ref="D102:D108"/>
    <mergeCell ref="E102:E108"/>
    <mergeCell ref="F102:F108"/>
    <mergeCell ref="C109:C115"/>
    <mergeCell ref="D116:D122"/>
    <mergeCell ref="E116:E122"/>
    <mergeCell ref="BP53:BP59"/>
    <mergeCell ref="C179:C185"/>
    <mergeCell ref="D179:D185"/>
    <mergeCell ref="E179:E185"/>
    <mergeCell ref="Q18:Q24"/>
    <mergeCell ref="O18:O24"/>
    <mergeCell ref="F130:F136"/>
    <mergeCell ref="F179:F185"/>
    <mergeCell ref="C165:C171"/>
    <mergeCell ref="F172:F178"/>
    <mergeCell ref="D165:D171"/>
    <mergeCell ref="E165:E171"/>
    <mergeCell ref="F165:F171"/>
    <mergeCell ref="C172:C178"/>
    <mergeCell ref="D172:D178"/>
    <mergeCell ref="E172:E178"/>
    <mergeCell ref="F53:F59"/>
    <mergeCell ref="C60:C66"/>
    <mergeCell ref="D60:D66"/>
    <mergeCell ref="E60:E66"/>
    <mergeCell ref="E88:E94"/>
    <mergeCell ref="F158:F164"/>
    <mergeCell ref="C137:C143"/>
    <mergeCell ref="D137:D143"/>
  </mergeCells>
  <phoneticPr fontId="21" type="noConversion"/>
  <conditionalFormatting sqref="P11 P18 P25 P39 P53 P67 P81 P95 P109 P116 P137 P151 P165 P179 P32 P46 P60 P74 P88 P102 P130 P123 P144 P158 P172">
    <cfRule type="cellIs" dxfId="164" priority="445" operator="equal">
      <formula>"Muy Alta"</formula>
    </cfRule>
    <cfRule type="cellIs" dxfId="163" priority="446" operator="equal">
      <formula>"Alta"</formula>
    </cfRule>
    <cfRule type="cellIs" dxfId="162" priority="447" operator="equal">
      <formula>"Media"</formula>
    </cfRule>
    <cfRule type="cellIs" dxfId="161" priority="448" operator="equal">
      <formula>"Baja"</formula>
    </cfRule>
    <cfRule type="cellIs" dxfId="160" priority="449" operator="equal">
      <formula>"Muy Baja"</formula>
    </cfRule>
  </conditionalFormatting>
  <conditionalFormatting sqref="T11 T18 T39 T60 T25 T46 T67 T32 T53 T74 T172 T81 T179 T88 T95 T130 T137 T158 T102 T116 T144 T165 T109 T123 T151">
    <cfRule type="cellIs" dxfId="159" priority="440" operator="equal">
      <formula>"Catastrófico"</formula>
    </cfRule>
    <cfRule type="cellIs" dxfId="158" priority="441" operator="equal">
      <formula>"Mayor"</formula>
    </cfRule>
    <cfRule type="cellIs" dxfId="157" priority="442" operator="equal">
      <formula>"Moderado"</formula>
    </cfRule>
    <cfRule type="cellIs" dxfId="156" priority="443" operator="equal">
      <formula>"Menor"</formula>
    </cfRule>
    <cfRule type="cellIs" dxfId="155" priority="444" operator="equal">
      <formula>"Leve"</formula>
    </cfRule>
  </conditionalFormatting>
  <conditionalFormatting sqref="V11 M11:N11 V18 V25 V39 V53 V67 V81 V95 V109 V116 V137 V151 V165 V179 V32 V46 V60 V74 V88 V102 V130 V123 V144 V158 V172 M18:N18 M25:N25 M32:N32 M39:N39 M46:N46 M53:N53 M60:N60 N67 M74:N74 M81:N81 M88:N88 M95:N95 M102:N102 M109:N109 M130:N130 M116:N116 N123 M137:N137 M144:N144 M151:N151 M158:N158 M165:N165 M172:N172 M179:N179">
    <cfRule type="cellIs" dxfId="154" priority="436" operator="equal">
      <formula>"Extremo"</formula>
    </cfRule>
    <cfRule type="cellIs" dxfId="153" priority="437" operator="equal">
      <formula>"Alto"</formula>
    </cfRule>
    <cfRule type="cellIs" dxfId="152" priority="438" operator="equal">
      <formula>"Moderado"</formula>
    </cfRule>
    <cfRule type="cellIs" dxfId="151" priority="439" operator="equal">
      <formula>"Bajo"</formula>
    </cfRule>
  </conditionalFormatting>
  <conditionalFormatting sqref="AT11 AT18 AT25 AT32 AT39 AT46 AT53 AT60 AT67 AT74 AT81 AT88 AT95 AT102 AT109 AT130 AT116 AT123 AT137 AT144 AT151 AT158 AT165 AT172 AT179">
    <cfRule type="cellIs" dxfId="150" priority="422" operator="equal">
      <formula>"Extremo"</formula>
    </cfRule>
    <cfRule type="cellIs" dxfId="149" priority="423" operator="equal">
      <formula>"Alto"</formula>
    </cfRule>
    <cfRule type="cellIs" dxfId="148" priority="424" operator="equal">
      <formula>"Moderado"</formula>
    </cfRule>
    <cfRule type="cellIs" dxfId="147" priority="425" operator="equal">
      <formula>"Bajo"</formula>
    </cfRule>
  </conditionalFormatting>
  <conditionalFormatting sqref="O11 O18 O25 O32 O39 O46 O53 O60 O67 O74 O81 O88 O95 O102 O109 O130 O116 O123 O137 O144 O151 O158 O165 O172 O179">
    <cfRule type="cellIs" dxfId="146" priority="88" operator="equal">
      <formula>"Muy Alta"</formula>
    </cfRule>
    <cfRule type="cellIs" dxfId="145" priority="89" operator="equal">
      <formula>"Alta"</formula>
    </cfRule>
    <cfRule type="cellIs" dxfId="144" priority="90" operator="equal">
      <formula>"Media"</formula>
    </cfRule>
    <cfRule type="cellIs" dxfId="143" priority="91" operator="equal">
      <formula>"Baja"</formula>
    </cfRule>
    <cfRule type="cellIs" dxfId="142" priority="92" operator="equal">
      <formula>"Muy Baja"</formula>
    </cfRule>
  </conditionalFormatting>
  <conditionalFormatting sqref="BD11:BD185 BH11:BH185">
    <cfRule type="containsText" dxfId="141" priority="40" stopIfTrue="1" operator="containsText" text="Finalizado">
      <formula>NOT(ISERROR(SEARCH("Finalizado",BD11)))</formula>
    </cfRule>
    <cfRule type="containsText" dxfId="140" priority="41" stopIfTrue="1" operator="containsText" text="En Curso">
      <formula>NOT(ISERROR(SEARCH("En Curso",BD11)))</formula>
    </cfRule>
    <cfRule type="containsText" dxfId="139" priority="42" stopIfTrue="1" operator="containsText" text="Sin Iniciar">
      <formula>NOT(ISERROR(SEARCH("Sin Iniciar",BD11)))</formula>
    </cfRule>
  </conditionalFormatting>
  <conditionalFormatting sqref="BK11 BK18 BK25 BK32 BK39 BK46 BK53 BK60 BK67 BK74 BK81 BK88 BK95 BK102 BK109 BK130 BK116 BK123 BK137 BK144 BK151 BK158 BK165 BK172 BK179">
    <cfRule type="containsText" dxfId="138" priority="35" stopIfTrue="1" operator="containsText" text="Sin Materialización">
      <formula>NOT(ISERROR(SEARCH("Sin Materialización",BK11)))</formula>
    </cfRule>
    <cfRule type="containsText" dxfId="137" priority="36" stopIfTrue="1" operator="containsText" text="Materializado">
      <formula>NOT(ISERROR(SEARCH("Materializado",BK11)))</formula>
    </cfRule>
  </conditionalFormatting>
  <conditionalFormatting sqref="AS11 AS18 AS25 AS32 AS39 AS46 AS53 AS60 AS67 AS74 AS81 AS88 AS95 AS102 AS109 AS130 AS116 AS123 AS137 AS144 AS151 AS158 AS165 AS172 AS179">
    <cfRule type="cellIs" dxfId="136" priority="30" operator="equal">
      <formula>"Catastrófico"</formula>
    </cfRule>
    <cfRule type="cellIs" dxfId="135" priority="31" operator="equal">
      <formula>"Mayor"</formula>
    </cfRule>
    <cfRule type="cellIs" dxfId="134" priority="32" operator="equal">
      <formula>"Moderado"</formula>
    </cfRule>
    <cfRule type="cellIs" dxfId="133" priority="33" operator="equal">
      <formula>"Menor"</formula>
    </cfRule>
    <cfRule type="cellIs" dxfId="132" priority="34" operator="equal">
      <formula>"Leve"</formula>
    </cfRule>
  </conditionalFormatting>
  <conditionalFormatting sqref="AR11 AR18 AR25 AR32 AR39 AR46 AR53 AR60 AR67 AR74 AR81 AR88 AR95 AR102 AR109 AR130 AR116 AR123 AR137 AR144 AR151 AR158 AR165 AR172 AR179">
    <cfRule type="cellIs" dxfId="131" priority="25" operator="equal">
      <formula>"Muy Alta"</formula>
    </cfRule>
    <cfRule type="cellIs" dxfId="130" priority="26" operator="equal">
      <formula>"Alta"</formula>
    </cfRule>
    <cfRule type="cellIs" dxfId="129" priority="27" operator="equal">
      <formula>"Media"</formula>
    </cfRule>
    <cfRule type="cellIs" dxfId="128" priority="28" operator="equal">
      <formula>"Baja"</formula>
    </cfRule>
    <cfRule type="cellIs" dxfId="127" priority="29" operator="equal">
      <formula>"Muy Baja"</formula>
    </cfRule>
  </conditionalFormatting>
  <conditionalFormatting sqref="R11:R185">
    <cfRule type="containsText" dxfId="126" priority="19" operator="containsText" text="NA">
      <formula>NOT(ISERROR(SEARCH("NA",R11)))</formula>
    </cfRule>
  </conditionalFormatting>
  <conditionalFormatting sqref="M67">
    <cfRule type="cellIs" dxfId="125" priority="5" operator="equal">
      <formula>"Extremo"</formula>
    </cfRule>
    <cfRule type="cellIs" dxfId="124" priority="6" operator="equal">
      <formula>"Alto"</formula>
    </cfRule>
    <cfRule type="cellIs" dxfId="123" priority="7" operator="equal">
      <formula>"Moderado"</formula>
    </cfRule>
    <cfRule type="cellIs" dxfId="122" priority="8" operator="equal">
      <formula>"Bajo"</formula>
    </cfRule>
  </conditionalFormatting>
  <conditionalFormatting sqref="M123">
    <cfRule type="cellIs" dxfId="121" priority="1" operator="equal">
      <formula>"Extremo"</formula>
    </cfRule>
    <cfRule type="cellIs" dxfId="120" priority="2" operator="equal">
      <formula>"Alto"</formula>
    </cfRule>
    <cfRule type="cellIs" dxfId="119" priority="3" operator="equal">
      <formula>"Moderado"</formula>
    </cfRule>
    <cfRule type="cellIs" dxfId="118" priority="4" operator="equal">
      <formula>"Bajo"</formula>
    </cfRule>
  </conditionalFormatting>
  <dataValidations count="10">
    <dataValidation type="list" allowBlank="1" showInputMessage="1" showErrorMessage="1" sqref="C11 C88:C185 C18:C81" xr:uid="{88077597-E8F6-8B4E-8BE5-1A650757732A}">
      <formula1>"Corrupción"</formula1>
    </dataValidation>
    <dataValidation allowBlank="1" showInputMessage="1" showErrorMessage="1" error="Recuerde que las acciones se generan bajo la medida de mitigar el riesgo" sqref="BE11:BF185 BB11:BB185 AY11:AY14 AW56:AX185 AW16:BA45 AY55:AY59 AY61:AY185 AZ11:BA15 AW11:AX15 AZ56:BA185 AW50:BA52" xr:uid="{CF7E8602-1882-D541-A6F8-419C9E1F790B}"/>
    <dataValidation type="list" allowBlank="1" showInputMessage="1" showErrorMessage="1" sqref="BD11:BD185 BH11:BH185" xr:uid="{55B4C08A-EEB5-F64D-B5BB-54B981814EB3}">
      <formula1>"Sin Iniciar,En curso,Finalizado"</formula1>
    </dataValidation>
    <dataValidation type="list" allowBlank="1" showInputMessage="1" showErrorMessage="1" sqref="BD11:BD185 BH11:BH185" xr:uid="{1B6C53A7-9571-6D4B-9208-AA0FDBDAA034}">
      <formula1>"Sin Iniciar,En Curso,Finalizado"</formula1>
    </dataValidation>
    <dataValidation type="list" allowBlank="1" showInputMessage="1" showErrorMessage="1" sqref="AU11:AU185" xr:uid="{21AE1ED9-072F-7446-9FF7-56BD38FC0EF7}">
      <formula1>"Evitar,Reducir (Compartir),Reducir (Mitigar)"</formula1>
    </dataValidation>
    <dataValidation type="list" allowBlank="1" showInputMessage="1" showErrorMessage="1" sqref="AG11:AG185" xr:uid="{7D86489D-4094-DB49-9489-7D793C4965B2}">
      <formula1>"Oportuna,Inoportuna"</formula1>
    </dataValidation>
    <dataValidation type="list" allowBlank="1" showInputMessage="1" showErrorMessage="1" sqref="F11:F185" xr:uid="{6068F7F0-33FB-FB4B-B4F5-A705D4359825}">
      <formula1>INDIRECT($E11)</formula1>
    </dataValidation>
    <dataValidation type="list" allowBlank="1" showInputMessage="1" showErrorMessage="1" sqref="AP11:AP185" xr:uid="{433195A1-478F-454E-BB3F-B7B75B5124BB}">
      <formula1>"Directamente,No disminuye"</formula1>
    </dataValidation>
    <dataValidation type="list" allowBlank="1" showInputMessage="1" showErrorMessage="1" error="Recuerde que las acciones se generan bajo la medida de mitigar el riesgo" sqref="BD11:BD185 BH11:BH185" xr:uid="{3E818031-EE78-0842-A4D4-7B206C7145BD}">
      <mc:AlternateContent xmlns:x12ac="http://schemas.microsoft.com/office/spreadsheetml/2011/1/ac" xmlns:mc="http://schemas.openxmlformats.org/markup-compatibility/2006">
        <mc:Choice Requires="x12ac">
          <x12ac:list>"""Sin Iniciar""","""En Curso""","""Finalizado"""</x12ac:list>
        </mc:Choice>
        <mc:Fallback>
          <formula1>"""Sin Iniciar"",""En Curso"",""Finalizado"""</formula1>
        </mc:Fallback>
      </mc:AlternateContent>
    </dataValidation>
    <dataValidation type="list" allowBlank="1" showInputMessage="1" showErrorMessage="1" sqref="BK11:BK185" xr:uid="{342B9F5F-D84E-7D46-B38F-881C478A18E2}">
      <formula1>"Sin Materialización,Materializado"</formula1>
    </dataValidation>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2">
        <x14:dataValidation type="list" allowBlank="1" showInputMessage="1" showErrorMessage="1" xr:uid="{679FDB68-8752-7A44-A8F3-467A4D9A691F}">
          <x14:formula1>
            <xm:f>Tipologia_Riesgos!$C$8:$C$11</xm:f>
          </x14:formula1>
          <xm:sqref>D137:D185</xm:sqref>
        </x14:dataValidation>
        <x14:dataValidation type="list" allowBlank="1" showInputMessage="1" showErrorMessage="1" xr:uid="{8ED828ED-7EDB-8644-9C7D-844AE9A1E222}">
          <x14:formula1>
            <xm:f>IF($C$11="Corrupción",Tabla_Controles!$E$11:$E$12,"NA")</xm:f>
          </x14:formula1>
          <xm:sqref>AC11:AC185</xm:sqref>
        </x14:dataValidation>
        <x14:dataValidation type="list" allowBlank="1" showInputMessage="1" showErrorMessage="1" xr:uid="{628F2076-30A4-8847-A2ED-5689282CFE39}">
          <x14:formula1>
            <xm:f>Tabla_Controles!$E$13:$E$14</xm:f>
          </x14:formula1>
          <xm:sqref>AD11:AD185</xm:sqref>
        </x14:dataValidation>
        <x14:dataValidation type="list" allowBlank="1" showInputMessage="1" showErrorMessage="1" xr:uid="{F0EDEA73-4468-1C47-B189-4F0B948E625E}">
          <x14:formula1>
            <xm:f>Tabla_Controles!$E$15:$E$17</xm:f>
          </x14:formula1>
          <xm:sqref>AE11:AE185</xm:sqref>
        </x14:dataValidation>
        <x14:dataValidation type="list" allowBlank="1" showInputMessage="1" showErrorMessage="1" xr:uid="{A2A64C94-106D-534F-9A73-A32852F49FB3}">
          <x14:formula1>
            <xm:f>Tabla_Controles!$E$18:$E$19</xm:f>
          </x14:formula1>
          <xm:sqref>AF11:AF185</xm:sqref>
        </x14:dataValidation>
        <x14:dataValidation type="list" allowBlank="1" showInputMessage="1" showErrorMessage="1" xr:uid="{7C5BB5A7-DDF3-1244-BC71-6CCF552DBB8F}">
          <x14:formula1>
            <xm:f>Tabla_Controles!$E$22:$E$24</xm:f>
          </x14:formula1>
          <xm:sqref>AH11:AH185</xm:sqref>
        </x14:dataValidation>
        <x14:dataValidation type="list" allowBlank="1" showInputMessage="1" showErrorMessage="1" xr:uid="{483D105A-4F4E-8742-8D2A-97DE7C2FC700}">
          <x14:formula1>
            <xm:f>Tabla_Controles!$C$37:$C$39</xm:f>
          </x14:formula1>
          <xm:sqref>AK11:AK185</xm:sqref>
        </x14:dataValidation>
        <x14:dataValidation type="list" allowBlank="1" showInputMessage="1" showErrorMessage="1" xr:uid="{68649261-0BA5-6D4C-AAB2-61A917DD9410}">
          <x14:formula1>
            <xm:f>Datos_Basicos!$B$53:$B$66</xm:f>
          </x14:formula1>
          <xm:sqref>E11:E185</xm:sqref>
        </x14:dataValidation>
        <x14:dataValidation type="list" allowBlank="1" showInputMessage="1" showErrorMessage="1" xr:uid="{CD675002-B0CA-654B-9FCD-B297C09E38F3}">
          <x14:formula1>
            <xm:f>Tabla_Controles!$E$9:$E$10</xm:f>
          </x14:formula1>
          <xm:sqref>AB11:AB185</xm:sqref>
        </x14:dataValidation>
        <x14:dataValidation type="list" allowBlank="1" showInputMessage="1" showErrorMessage="1" xr:uid="{842A5289-892A-9B44-8D33-F8249873DD1A}">
          <x14:formula1>
            <xm:f>Tabla_Probabilidad!$C$20:$XFD$20</xm:f>
          </x14:formula1>
          <xm:sqref>N11:N185</xm:sqref>
        </x14:dataValidation>
        <x14:dataValidation type="list" allowBlank="1" showInputMessage="1" showErrorMessage="1" xr:uid="{94D43FC3-A4D1-234F-A63C-095A180CD532}">
          <x14:formula1>
            <xm:f>'Tabla Impacto'!$F$10:$H$10</xm:f>
          </x14:formula1>
          <xm:sqref>S11:S185</xm:sqref>
        </x14:dataValidation>
        <x14:dataValidation type="list" allowBlank="1" showInputMessage="1" showErrorMessage="1" xr:uid="{AA4BC77E-DC7E-5A4F-BD36-0E2655D5CBEC}">
          <x14:formula1>
            <xm:f>Tipologia_Riesgos!$C$8:$C$12</xm:f>
          </x14:formula1>
          <xm:sqref>D11:D136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A8730B-1786-5F46-B333-79CBF5BABD35}">
  <sheetPr codeName="Sheet12">
    <tabColor theme="3"/>
  </sheetPr>
  <dimension ref="A1:P70"/>
  <sheetViews>
    <sheetView workbookViewId="0">
      <selection activeCell="E1" sqref="E1:Q1048576"/>
    </sheetView>
  </sheetViews>
  <sheetFormatPr baseColWidth="10" defaultColWidth="0" defaultRowHeight="15" customHeight="1" zeroHeight="1" x14ac:dyDescent="0.25"/>
  <cols>
    <col min="1" max="1" width="10.85546875" style="6" customWidth="1"/>
    <col min="2" max="2" width="26.42578125" style="6" customWidth="1"/>
    <col min="3" max="3" width="35.42578125" style="6" customWidth="1"/>
    <col min="4" max="4" width="14" style="6" customWidth="1"/>
    <col min="5" max="5" width="35.85546875" style="6" hidden="1" customWidth="1"/>
    <col min="6" max="6" width="20.140625" style="6" hidden="1" customWidth="1"/>
    <col min="7" max="7" width="23" style="6" hidden="1" customWidth="1"/>
    <col min="8" max="8" width="20.28515625" style="6" hidden="1" customWidth="1"/>
    <col min="9" max="9" width="16.42578125" style="6" hidden="1" customWidth="1"/>
    <col min="10" max="10" width="25.7109375" style="6" hidden="1" customWidth="1"/>
    <col min="11" max="11" width="34.140625" style="6" hidden="1" customWidth="1"/>
    <col min="12" max="12" width="19.42578125" style="6" hidden="1" customWidth="1"/>
    <col min="13" max="13" width="16.140625" style="6" hidden="1" customWidth="1"/>
    <col min="14" max="14" width="18" style="6" hidden="1" customWidth="1"/>
    <col min="15" max="15" width="23.140625" style="6" hidden="1" customWidth="1"/>
    <col min="16" max="16" width="18.28515625" style="6" hidden="1" customWidth="1"/>
    <col min="17" max="17" width="10.85546875" style="6" hidden="1" customWidth="1"/>
    <col min="18" max="16384" width="10.85546875" style="6" hidden="1"/>
  </cols>
  <sheetData>
    <row r="1" spans="2:10" x14ac:dyDescent="0.25"/>
    <row r="2" spans="2:10" ht="15" customHeight="1" x14ac:dyDescent="0.25">
      <c r="B2" s="424" t="s">
        <v>396</v>
      </c>
      <c r="C2" s="424"/>
      <c r="D2" s="424"/>
      <c r="E2" s="43"/>
      <c r="F2" s="43"/>
      <c r="G2" s="43"/>
      <c r="H2" s="43"/>
      <c r="I2" s="43"/>
      <c r="J2" s="43"/>
    </row>
    <row r="3" spans="2:10" ht="15" customHeight="1" x14ac:dyDescent="0.25">
      <c r="B3" s="424"/>
      <c r="C3" s="424"/>
      <c r="D3" s="424"/>
      <c r="E3" s="43"/>
      <c r="F3" s="43"/>
      <c r="G3" s="43"/>
      <c r="H3" s="43"/>
      <c r="I3" s="43"/>
      <c r="J3" s="43"/>
    </row>
    <row r="4" spans="2:10" ht="15" customHeight="1" x14ac:dyDescent="0.25">
      <c r="B4" s="424"/>
      <c r="C4" s="424"/>
      <c r="D4" s="424"/>
      <c r="E4" s="43"/>
    </row>
    <row r="5" spans="2:10" x14ac:dyDescent="0.25"/>
    <row r="6" spans="2:10" x14ac:dyDescent="0.25"/>
    <row r="7" spans="2:10" x14ac:dyDescent="0.25"/>
    <row r="8" spans="2:10" x14ac:dyDescent="0.25">
      <c r="B8" s="61" t="s">
        <v>397</v>
      </c>
      <c r="C8" s="61" t="s">
        <v>398</v>
      </c>
    </row>
    <row r="9" spans="2:10" x14ac:dyDescent="0.25">
      <c r="B9" s="423" t="s">
        <v>399</v>
      </c>
      <c r="C9" s="62" t="s">
        <v>400</v>
      </c>
    </row>
    <row r="10" spans="2:10" x14ac:dyDescent="0.25">
      <c r="B10" s="423"/>
      <c r="C10" s="62" t="s">
        <v>401</v>
      </c>
    </row>
    <row r="11" spans="2:10" x14ac:dyDescent="0.25">
      <c r="B11" s="423"/>
      <c r="C11" s="62" t="s">
        <v>402</v>
      </c>
    </row>
    <row r="12" spans="2:10" x14ac:dyDescent="0.25">
      <c r="B12" s="425" t="s">
        <v>403</v>
      </c>
      <c r="C12" s="63" t="s">
        <v>404</v>
      </c>
    </row>
    <row r="13" spans="2:10" x14ac:dyDescent="0.25">
      <c r="B13" s="425"/>
      <c r="C13" s="62" t="s">
        <v>405</v>
      </c>
    </row>
    <row r="14" spans="2:10" ht="30" x14ac:dyDescent="0.25">
      <c r="B14" s="425"/>
      <c r="C14" s="63" t="s">
        <v>406</v>
      </c>
    </row>
    <row r="15" spans="2:10" x14ac:dyDescent="0.25">
      <c r="B15" s="425"/>
      <c r="C15" s="62" t="s">
        <v>129</v>
      </c>
    </row>
    <row r="16" spans="2:10" x14ac:dyDescent="0.25">
      <c r="B16" s="426" t="s">
        <v>407</v>
      </c>
      <c r="C16" s="62" t="s">
        <v>408</v>
      </c>
    </row>
    <row r="17" spans="2:3" x14ac:dyDescent="0.25">
      <c r="B17" s="427"/>
      <c r="C17" s="62" t="s">
        <v>409</v>
      </c>
    </row>
    <row r="18" spans="2:3" x14ac:dyDescent="0.25">
      <c r="B18" s="428" t="s">
        <v>410</v>
      </c>
      <c r="C18" s="62" t="s">
        <v>411</v>
      </c>
    </row>
    <row r="19" spans="2:3" ht="45" x14ac:dyDescent="0.25">
      <c r="B19" s="429"/>
      <c r="C19" s="63" t="s">
        <v>412</v>
      </c>
    </row>
    <row r="20" spans="2:3" x14ac:dyDescent="0.25">
      <c r="B20" s="423" t="s">
        <v>413</v>
      </c>
      <c r="C20" s="62" t="s">
        <v>414</v>
      </c>
    </row>
    <row r="21" spans="2:3" x14ac:dyDescent="0.25">
      <c r="B21" s="423"/>
      <c r="C21" s="62" t="s">
        <v>415</v>
      </c>
    </row>
    <row r="22" spans="2:3" x14ac:dyDescent="0.25">
      <c r="B22" s="425" t="s">
        <v>416</v>
      </c>
      <c r="C22" s="63" t="s">
        <v>417</v>
      </c>
    </row>
    <row r="23" spans="2:3" ht="30" x14ac:dyDescent="0.25">
      <c r="B23" s="425"/>
      <c r="C23" s="63" t="s">
        <v>418</v>
      </c>
    </row>
    <row r="24" spans="2:3" ht="30" x14ac:dyDescent="0.25">
      <c r="B24" s="425"/>
      <c r="C24" s="63" t="s">
        <v>419</v>
      </c>
    </row>
    <row r="25" spans="2:3" x14ac:dyDescent="0.25">
      <c r="B25" s="425" t="s">
        <v>420</v>
      </c>
      <c r="C25" s="62" t="s">
        <v>421</v>
      </c>
    </row>
    <row r="26" spans="2:3" ht="30" x14ac:dyDescent="0.25">
      <c r="B26" s="425"/>
      <c r="C26" s="63" t="s">
        <v>422</v>
      </c>
    </row>
    <row r="27" spans="2:3" x14ac:dyDescent="0.25">
      <c r="B27" s="423" t="s">
        <v>423</v>
      </c>
      <c r="C27" s="62" t="s">
        <v>424</v>
      </c>
    </row>
    <row r="28" spans="2:3" x14ac:dyDescent="0.25">
      <c r="B28" s="423"/>
      <c r="C28" s="62" t="s">
        <v>86</v>
      </c>
    </row>
    <row r="29" spans="2:3" x14ac:dyDescent="0.25">
      <c r="B29" s="423"/>
      <c r="C29" s="62" t="s">
        <v>425</v>
      </c>
    </row>
    <row r="30" spans="2:3" ht="30" x14ac:dyDescent="0.25">
      <c r="B30" s="64" t="s">
        <v>426</v>
      </c>
      <c r="C30" s="63" t="s">
        <v>426</v>
      </c>
    </row>
    <row r="31" spans="2:3" ht="30" x14ac:dyDescent="0.25">
      <c r="B31" s="428" t="s">
        <v>427</v>
      </c>
      <c r="C31" s="63" t="s">
        <v>428</v>
      </c>
    </row>
    <row r="32" spans="2:3" x14ac:dyDescent="0.25">
      <c r="B32" s="433"/>
      <c r="C32" s="63" t="s">
        <v>429</v>
      </c>
    </row>
    <row r="33" spans="2:3" ht="30" x14ac:dyDescent="0.25">
      <c r="B33" s="433"/>
      <c r="C33" s="63" t="s">
        <v>430</v>
      </c>
    </row>
    <row r="34" spans="2:3" ht="30" x14ac:dyDescent="0.25">
      <c r="B34" s="429"/>
      <c r="C34" s="63" t="s">
        <v>431</v>
      </c>
    </row>
    <row r="35" spans="2:3" x14ac:dyDescent="0.25">
      <c r="B35" s="425" t="s">
        <v>432</v>
      </c>
      <c r="C35" s="62" t="s">
        <v>433</v>
      </c>
    </row>
    <row r="36" spans="2:3" x14ac:dyDescent="0.25">
      <c r="B36" s="425"/>
      <c r="C36" s="62" t="s">
        <v>434</v>
      </c>
    </row>
    <row r="37" spans="2:3" x14ac:dyDescent="0.25">
      <c r="B37" s="428" t="s">
        <v>63</v>
      </c>
      <c r="C37" s="62" t="s">
        <v>73</v>
      </c>
    </row>
    <row r="38" spans="2:3" x14ac:dyDescent="0.25">
      <c r="B38" s="433"/>
      <c r="C38" s="62" t="s">
        <v>435</v>
      </c>
    </row>
    <row r="39" spans="2:3" x14ac:dyDescent="0.25">
      <c r="B39" s="429"/>
      <c r="C39" s="62" t="s">
        <v>72</v>
      </c>
    </row>
    <row r="40" spans="2:3" x14ac:dyDescent="0.25">
      <c r="B40" s="423" t="s">
        <v>436</v>
      </c>
      <c r="C40" s="62" t="s">
        <v>437</v>
      </c>
    </row>
    <row r="41" spans="2:3" x14ac:dyDescent="0.25">
      <c r="B41" s="423"/>
      <c r="C41" s="62" t="s">
        <v>438</v>
      </c>
    </row>
    <row r="42" spans="2:3" ht="30" x14ac:dyDescent="0.25">
      <c r="B42" s="423"/>
      <c r="C42" s="63" t="s">
        <v>439</v>
      </c>
    </row>
    <row r="43" spans="2:3" x14ac:dyDescent="0.25">
      <c r="B43" s="423"/>
      <c r="C43" s="62" t="s">
        <v>440</v>
      </c>
    </row>
    <row r="44" spans="2:3" x14ac:dyDescent="0.25">
      <c r="B44" s="430" t="s">
        <v>441</v>
      </c>
      <c r="C44" s="62" t="s">
        <v>442</v>
      </c>
    </row>
    <row r="45" spans="2:3" x14ac:dyDescent="0.25">
      <c r="B45" s="431"/>
      <c r="C45" s="62" t="s">
        <v>443</v>
      </c>
    </row>
    <row r="46" spans="2:3" x14ac:dyDescent="0.25"/>
    <row r="47" spans="2:3" x14ac:dyDescent="0.25"/>
    <row r="48" spans="2:3" x14ac:dyDescent="0.25"/>
    <row r="49" spans="2:16" x14ac:dyDescent="0.25"/>
    <row r="50" spans="2:16" ht="33" customHeight="1" x14ac:dyDescent="0.25">
      <c r="B50" s="432" t="s">
        <v>444</v>
      </c>
      <c r="C50" s="432"/>
      <c r="D50" s="432"/>
    </row>
    <row r="51" spans="2:16" x14ac:dyDescent="0.25"/>
    <row r="52" spans="2:16" ht="30" hidden="1" x14ac:dyDescent="0.25">
      <c r="B52" s="61" t="s">
        <v>397</v>
      </c>
      <c r="C52" s="65" t="s">
        <v>445</v>
      </c>
      <c r="D52" s="65" t="s">
        <v>403</v>
      </c>
      <c r="E52" s="65" t="s">
        <v>446</v>
      </c>
      <c r="F52" s="65" t="s">
        <v>447</v>
      </c>
      <c r="G52" s="66" t="s">
        <v>448</v>
      </c>
      <c r="H52" s="66" t="s">
        <v>449</v>
      </c>
      <c r="I52" s="66" t="s">
        <v>450</v>
      </c>
      <c r="J52" s="66" t="s">
        <v>451</v>
      </c>
      <c r="K52" s="66" t="s">
        <v>452</v>
      </c>
      <c r="L52" s="66" t="s">
        <v>453</v>
      </c>
      <c r="M52" s="66" t="s">
        <v>454</v>
      </c>
      <c r="N52" s="66" t="s">
        <v>455</v>
      </c>
      <c r="O52" s="66" t="s">
        <v>456</v>
      </c>
      <c r="P52" s="66" t="s">
        <v>457</v>
      </c>
    </row>
    <row r="53" spans="2:16" ht="60" hidden="1" x14ac:dyDescent="0.25">
      <c r="B53" s="67" t="s">
        <v>445</v>
      </c>
      <c r="C53" s="68" t="s">
        <v>400</v>
      </c>
      <c r="D53" s="63" t="s">
        <v>404</v>
      </c>
      <c r="E53" s="63" t="s">
        <v>408</v>
      </c>
      <c r="F53" s="63" t="s">
        <v>411</v>
      </c>
      <c r="G53" s="63" t="s">
        <v>414</v>
      </c>
      <c r="H53" s="63" t="s">
        <v>417</v>
      </c>
      <c r="I53" s="63" t="s">
        <v>421</v>
      </c>
      <c r="J53" s="63" t="s">
        <v>424</v>
      </c>
      <c r="K53" s="69" t="s">
        <v>426</v>
      </c>
      <c r="L53" s="63" t="s">
        <v>428</v>
      </c>
      <c r="M53" s="63" t="s">
        <v>433</v>
      </c>
      <c r="N53" s="63" t="s">
        <v>73</v>
      </c>
      <c r="O53" s="63" t="s">
        <v>437</v>
      </c>
      <c r="P53" s="63" t="s">
        <v>442</v>
      </c>
    </row>
    <row r="54" spans="2:16" ht="90" hidden="1" x14ac:dyDescent="0.25">
      <c r="B54" s="67" t="s">
        <v>403</v>
      </c>
      <c r="C54" s="68" t="s">
        <v>401</v>
      </c>
      <c r="D54" s="63" t="s">
        <v>405</v>
      </c>
      <c r="E54" s="69" t="s">
        <v>409</v>
      </c>
      <c r="F54" s="69" t="s">
        <v>412</v>
      </c>
      <c r="G54" s="69" t="s">
        <v>415</v>
      </c>
      <c r="H54" s="63" t="s">
        <v>418</v>
      </c>
      <c r="I54" s="69" t="s">
        <v>422</v>
      </c>
      <c r="J54" s="63" t="s">
        <v>86</v>
      </c>
      <c r="K54" s="64"/>
      <c r="L54" s="63" t="s">
        <v>429</v>
      </c>
      <c r="M54" s="69" t="s">
        <v>434</v>
      </c>
      <c r="N54" s="63" t="s">
        <v>435</v>
      </c>
      <c r="O54" s="63" t="s">
        <v>438</v>
      </c>
      <c r="P54" s="69" t="s">
        <v>443</v>
      </c>
    </row>
    <row r="55" spans="2:16" ht="45" hidden="1" x14ac:dyDescent="0.25">
      <c r="B55" s="67" t="s">
        <v>446</v>
      </c>
      <c r="C55" s="70" t="s">
        <v>402</v>
      </c>
      <c r="D55" s="63" t="s">
        <v>406</v>
      </c>
      <c r="E55" s="64"/>
      <c r="F55" s="64"/>
      <c r="G55" s="64"/>
      <c r="H55" s="69" t="s">
        <v>419</v>
      </c>
      <c r="I55" s="64"/>
      <c r="J55" s="69" t="s">
        <v>425</v>
      </c>
      <c r="K55" s="64"/>
      <c r="L55" s="63" t="s">
        <v>430</v>
      </c>
      <c r="M55" s="64"/>
      <c r="N55" s="69" t="s">
        <v>72</v>
      </c>
      <c r="O55" s="63" t="s">
        <v>439</v>
      </c>
      <c r="P55" s="64"/>
    </row>
    <row r="56" spans="2:16" ht="120" hidden="1" x14ac:dyDescent="0.25">
      <c r="B56" s="67" t="s">
        <v>447</v>
      </c>
      <c r="C56" s="71"/>
      <c r="D56" s="69" t="s">
        <v>129</v>
      </c>
      <c r="E56" s="64"/>
      <c r="F56" s="64"/>
      <c r="G56" s="64"/>
      <c r="H56" s="229" t="s">
        <v>595</v>
      </c>
      <c r="I56" s="64"/>
      <c r="J56" s="64"/>
      <c r="K56" s="64"/>
      <c r="L56" s="69" t="s">
        <v>431</v>
      </c>
      <c r="M56" s="64"/>
      <c r="N56" s="64"/>
      <c r="O56" s="69" t="s">
        <v>458</v>
      </c>
      <c r="P56" s="64"/>
    </row>
    <row r="57" spans="2:16" hidden="1" x14ac:dyDescent="0.25">
      <c r="B57" s="67" t="s">
        <v>448</v>
      </c>
    </row>
    <row r="58" spans="2:16" hidden="1" x14ac:dyDescent="0.25">
      <c r="B58" s="67" t="s">
        <v>449</v>
      </c>
    </row>
    <row r="59" spans="2:16" hidden="1" x14ac:dyDescent="0.25">
      <c r="B59" s="67" t="s">
        <v>450</v>
      </c>
    </row>
    <row r="60" spans="2:16" ht="30" hidden="1" x14ac:dyDescent="0.25">
      <c r="B60" s="67" t="s">
        <v>451</v>
      </c>
    </row>
    <row r="61" spans="2:16" ht="30" hidden="1" x14ac:dyDescent="0.25">
      <c r="B61" s="67" t="s">
        <v>452</v>
      </c>
    </row>
    <row r="62" spans="2:16" hidden="1" x14ac:dyDescent="0.25">
      <c r="B62" s="67" t="s">
        <v>453</v>
      </c>
    </row>
    <row r="63" spans="2:16" hidden="1" x14ac:dyDescent="0.25">
      <c r="B63" s="67" t="s">
        <v>454</v>
      </c>
    </row>
    <row r="64" spans="2:16" hidden="1" x14ac:dyDescent="0.25">
      <c r="B64" s="67" t="s">
        <v>455</v>
      </c>
    </row>
    <row r="65" spans="2:2" hidden="1" x14ac:dyDescent="0.25">
      <c r="B65" s="67" t="s">
        <v>456</v>
      </c>
    </row>
    <row r="66" spans="2:2" hidden="1" x14ac:dyDescent="0.25">
      <c r="B66" s="72" t="s">
        <v>457</v>
      </c>
    </row>
    <row r="69" spans="2:2" x14ac:dyDescent="0.25"/>
    <row r="70" spans="2:2" x14ac:dyDescent="0.25"/>
  </sheetData>
  <sheetProtection algorithmName="SHA-512" hashValue="L1jsy290BotOg9DvEHVqzyu8igUiv7EK7NuVShimvYJ6qpRHn1yHSRNslBDTnLeNcGOrCq8KduEpQwmMH71Vsw==" saltValue="l2M6VMZe2F8iqhUd8K5P1A==" spinCount="100000" sheet="1" objects="1" scenarios="1"/>
  <mergeCells count="15">
    <mergeCell ref="B40:B43"/>
    <mergeCell ref="B44:B45"/>
    <mergeCell ref="B50:D50"/>
    <mergeCell ref="B22:B24"/>
    <mergeCell ref="B25:B26"/>
    <mergeCell ref="B27:B29"/>
    <mergeCell ref="B31:B34"/>
    <mergeCell ref="B35:B36"/>
    <mergeCell ref="B37:B39"/>
    <mergeCell ref="B20:B21"/>
    <mergeCell ref="B2:D4"/>
    <mergeCell ref="B9:B11"/>
    <mergeCell ref="B12:B15"/>
    <mergeCell ref="B16:B17"/>
    <mergeCell ref="B18:B19"/>
  </mergeCells>
  <pageMargins left="0.7" right="0.7" top="0.75" bottom="0.75" header="0.3" footer="0.3"/>
  <drawing r:id="rId1"/>
  <tableParts count="15">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7E64A5-7828-034E-8E78-8A8C8F818C11}">
  <sheetPr codeName="Sheet5">
    <tabColor theme="3"/>
  </sheetPr>
  <dimension ref="A1:Z19"/>
  <sheetViews>
    <sheetView zoomScale="130" zoomScaleNormal="130" workbookViewId="0">
      <selection activeCell="C12" sqref="C12"/>
    </sheetView>
  </sheetViews>
  <sheetFormatPr baseColWidth="10" defaultColWidth="0" defaultRowHeight="14.25" zeroHeight="1" x14ac:dyDescent="0.2"/>
  <cols>
    <col min="1" max="1" width="7.7109375" style="14" customWidth="1"/>
    <col min="2" max="2" width="22.140625" style="19" customWidth="1"/>
    <col min="3" max="3" width="20" style="17" customWidth="1"/>
    <col min="4" max="4" width="57.140625" style="17" customWidth="1"/>
    <col min="5" max="5" width="13.28515625" style="14" customWidth="1"/>
    <col min="6" max="6" width="20.140625" style="14" hidden="1" customWidth="1"/>
    <col min="7" max="7" width="23.140625" style="14" hidden="1" customWidth="1"/>
    <col min="8" max="10" width="24" style="14" hidden="1" customWidth="1"/>
    <col min="11" max="11" width="23.140625" style="14" hidden="1" customWidth="1"/>
    <col min="12" max="12" width="6.28515625" style="14" hidden="1" customWidth="1"/>
    <col min="13" max="13" width="14.85546875" style="14" hidden="1" customWidth="1"/>
    <col min="14" max="14" width="25" style="14" hidden="1" customWidth="1"/>
    <col min="15" max="15" width="7.140625" style="14" hidden="1" customWidth="1"/>
    <col min="16" max="16" width="16.28515625" style="14" hidden="1" customWidth="1"/>
    <col min="17" max="17" width="30.85546875" style="14" hidden="1" customWidth="1"/>
    <col min="18" max="18" width="8" style="14" hidden="1" customWidth="1"/>
    <col min="19" max="19" width="12.42578125" style="14" hidden="1" customWidth="1"/>
    <col min="20" max="20" width="29" style="14" hidden="1" customWidth="1"/>
    <col min="21" max="21" width="6.42578125" style="14" hidden="1" customWidth="1"/>
    <col min="22" max="22" width="16" style="14" hidden="1" customWidth="1"/>
    <col min="23" max="23" width="39" style="14" hidden="1" customWidth="1"/>
    <col min="24" max="24" width="6.140625" style="14" hidden="1" customWidth="1"/>
    <col min="25" max="25" width="13.42578125" style="14" hidden="1" customWidth="1"/>
    <col min="26" max="26" width="31.28515625" style="14" hidden="1" customWidth="1"/>
    <col min="27" max="16384" width="10.85546875" style="14" hidden="1"/>
  </cols>
  <sheetData>
    <row r="1" spans="2:17" x14ac:dyDescent="0.2"/>
    <row r="2" spans="2:17" ht="42" customHeight="1" x14ac:dyDescent="0.5">
      <c r="C2" s="434" t="s">
        <v>87</v>
      </c>
      <c r="D2" s="434"/>
      <c r="E2" s="20"/>
      <c r="F2" s="20"/>
      <c r="G2" s="20"/>
      <c r="H2" s="20"/>
      <c r="I2" s="20"/>
      <c r="J2" s="20"/>
      <c r="K2" s="20"/>
      <c r="L2" s="20"/>
      <c r="M2" s="20"/>
      <c r="N2" s="20"/>
    </row>
    <row r="3" spans="2:17" x14ac:dyDescent="0.2"/>
    <row r="4" spans="2:17" x14ac:dyDescent="0.2"/>
    <row r="5" spans="2:17" x14ac:dyDescent="0.2"/>
    <row r="6" spans="2:17" ht="14.1" customHeight="1" thickBot="1" x14ac:dyDescent="0.25">
      <c r="D6" s="15"/>
      <c r="E6" s="15"/>
      <c r="G6" s="15"/>
      <c r="H6" s="15"/>
      <c r="J6" s="15"/>
      <c r="K6" s="15"/>
      <c r="M6" s="15"/>
      <c r="N6" s="15"/>
      <c r="P6" s="15"/>
      <c r="Q6" s="15"/>
    </row>
    <row r="7" spans="2:17" ht="31.5" x14ac:dyDescent="0.2">
      <c r="B7" s="25" t="s">
        <v>76</v>
      </c>
      <c r="C7" s="26" t="s">
        <v>128</v>
      </c>
      <c r="D7" s="27" t="s">
        <v>38</v>
      </c>
      <c r="E7" s="15"/>
      <c r="G7" s="15"/>
      <c r="H7" s="15"/>
      <c r="J7" s="15"/>
      <c r="K7" s="15"/>
      <c r="M7" s="15"/>
      <c r="N7" s="15"/>
      <c r="P7" s="15"/>
      <c r="Q7" s="15"/>
    </row>
    <row r="8" spans="2:17" ht="25.5" x14ac:dyDescent="0.2">
      <c r="B8" s="435" t="s">
        <v>85</v>
      </c>
      <c r="C8" s="18" t="s">
        <v>77</v>
      </c>
      <c r="D8" s="28" t="s">
        <v>78</v>
      </c>
      <c r="E8" s="15"/>
      <c r="G8" s="15"/>
      <c r="H8" s="15"/>
      <c r="J8" s="15"/>
      <c r="K8" s="15"/>
      <c r="M8" s="15"/>
      <c r="N8" s="15"/>
    </row>
    <row r="9" spans="2:17" ht="76.5" x14ac:dyDescent="0.2">
      <c r="B9" s="436"/>
      <c r="C9" s="18" t="s">
        <v>79</v>
      </c>
      <c r="D9" s="28" t="s">
        <v>80</v>
      </c>
      <c r="E9" s="15"/>
      <c r="G9" s="15"/>
      <c r="H9" s="15"/>
      <c r="J9" s="15"/>
      <c r="K9" s="15"/>
      <c r="M9" s="15"/>
      <c r="N9" s="15"/>
    </row>
    <row r="10" spans="2:17" ht="51" x14ac:dyDescent="0.2">
      <c r="B10" s="436"/>
      <c r="C10" s="18" t="s">
        <v>81</v>
      </c>
      <c r="D10" s="28" t="s">
        <v>82</v>
      </c>
      <c r="E10" s="15"/>
      <c r="G10" s="15"/>
      <c r="H10" s="15"/>
      <c r="J10" s="15"/>
      <c r="K10" s="15"/>
    </row>
    <row r="11" spans="2:17" ht="51" x14ac:dyDescent="0.2">
      <c r="B11" s="437"/>
      <c r="C11" s="18" t="s">
        <v>83</v>
      </c>
      <c r="D11" s="28" t="s">
        <v>84</v>
      </c>
      <c r="E11" s="15"/>
      <c r="G11" s="15"/>
      <c r="H11" s="15"/>
      <c r="J11" s="15"/>
      <c r="K11" s="15"/>
    </row>
    <row r="12" spans="2:17" ht="38.25" x14ac:dyDescent="0.2">
      <c r="B12" s="35"/>
      <c r="C12" s="230" t="s">
        <v>599</v>
      </c>
      <c r="D12" s="22"/>
    </row>
    <row r="13" spans="2:17" ht="15" x14ac:dyDescent="0.2">
      <c r="B13" s="35"/>
      <c r="C13" s="22"/>
      <c r="D13" s="22"/>
    </row>
    <row r="14" spans="2:17" x14ac:dyDescent="0.2"/>
    <row r="15" spans="2:17" s="23" customFormat="1" x14ac:dyDescent="0.2">
      <c r="B15" s="60"/>
      <c r="C15" s="24"/>
      <c r="D15" s="24"/>
      <c r="E15" s="24"/>
      <c r="F15" s="24"/>
      <c r="G15" s="24"/>
      <c r="H15" s="24"/>
      <c r="I15" s="24"/>
      <c r="J15" s="24"/>
    </row>
    <row r="16" spans="2:17" x14ac:dyDescent="0.2"/>
    <row r="17" x14ac:dyDescent="0.2"/>
    <row r="18" x14ac:dyDescent="0.2"/>
    <row r="19" x14ac:dyDescent="0.2"/>
  </sheetData>
  <sheetProtection algorithmName="SHA-512" hashValue="fUZpyBuFKUwzv4w97rYvrgAfqoMycdCtDVj2mDaI+5JUQRyDy68rh2Uw4qa+T/84347KvdIt2x+fxQbukIFF8A==" saltValue="eJEUfxAx04pTNJL06j5AYg==" spinCount="100000" sheet="1" formatColumns="0" formatRows="0"/>
  <mergeCells count="2">
    <mergeCell ref="C2:D2"/>
    <mergeCell ref="B8:B11"/>
  </mergeCells>
  <phoneticPr fontId="21" type="noConversion"/>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tabColor theme="8" tint="-0.249977111117893"/>
  </sheetPr>
  <dimension ref="B1:Q25"/>
  <sheetViews>
    <sheetView topLeftCell="C1" zoomScale="70" zoomScaleNormal="70" workbookViewId="0">
      <selection activeCell="C10" sqref="C10:D11"/>
    </sheetView>
  </sheetViews>
  <sheetFormatPr baseColWidth="10" defaultColWidth="0" defaultRowHeight="15" zeroHeight="1" x14ac:dyDescent="0.25"/>
  <cols>
    <col min="1" max="1" width="10.85546875" style="6" customWidth="1"/>
    <col min="2" max="2" width="23.85546875" style="6" customWidth="1"/>
    <col min="3" max="3" width="29.42578125" style="6" customWidth="1"/>
    <col min="4" max="4" width="32.7109375" style="6" customWidth="1"/>
    <col min="5" max="5" width="28.140625" style="6" customWidth="1"/>
    <col min="6" max="6" width="26.140625" style="6" customWidth="1"/>
    <col min="7" max="7" width="32.28515625" style="6" customWidth="1"/>
    <col min="8" max="8" width="25" style="6" customWidth="1"/>
    <col min="9" max="9" width="13.7109375" style="6" customWidth="1"/>
    <col min="10" max="10" width="14.7109375" style="6" bestFit="1" customWidth="1"/>
    <col min="11" max="13" width="14.42578125" style="6" bestFit="1" customWidth="1"/>
    <col min="14" max="14" width="14.140625" style="6" bestFit="1" customWidth="1"/>
    <col min="15" max="17" width="10.85546875" style="6" hidden="1" customWidth="1"/>
    <col min="18" max="16384" width="0" style="6" hidden="1"/>
  </cols>
  <sheetData>
    <row r="1" spans="2:8" x14ac:dyDescent="0.25"/>
    <row r="2" spans="2:8" ht="36.950000000000003" customHeight="1" x14ac:dyDescent="0.25">
      <c r="B2" s="29"/>
      <c r="C2" s="441" t="s">
        <v>130</v>
      </c>
      <c r="D2" s="441"/>
      <c r="E2" s="441"/>
      <c r="F2" s="441"/>
      <c r="G2" s="441"/>
      <c r="H2" s="441"/>
    </row>
    <row r="3" spans="2:8" x14ac:dyDescent="0.25">
      <c r="C3" s="441"/>
      <c r="D3" s="441"/>
      <c r="E3" s="441"/>
      <c r="F3" s="441"/>
      <c r="G3" s="441"/>
      <c r="H3" s="441"/>
    </row>
    <row r="4" spans="2:8" x14ac:dyDescent="0.25">
      <c r="B4" s="10"/>
      <c r="C4" s="441"/>
      <c r="D4" s="441"/>
      <c r="E4" s="441"/>
      <c r="F4" s="441"/>
      <c r="G4" s="441"/>
      <c r="H4" s="441"/>
    </row>
    <row r="5" spans="2:8" ht="16.5" x14ac:dyDescent="0.25">
      <c r="B5" s="11"/>
      <c r="C5" s="10"/>
      <c r="D5" s="10"/>
    </row>
    <row r="6" spans="2:8" x14ac:dyDescent="0.25">
      <c r="B6" s="10"/>
      <c r="C6" s="10"/>
      <c r="D6" s="10"/>
    </row>
    <row r="7" spans="2:8" ht="15.75" thickBot="1" x14ac:dyDescent="0.3">
      <c r="B7" s="10"/>
      <c r="C7" s="10"/>
      <c r="D7" s="10"/>
    </row>
    <row r="8" spans="2:8" x14ac:dyDescent="0.25">
      <c r="B8" s="442" t="s">
        <v>90</v>
      </c>
      <c r="C8" s="444" t="s">
        <v>91</v>
      </c>
      <c r="D8" s="446" t="s">
        <v>51</v>
      </c>
      <c r="E8" s="448" t="s">
        <v>52</v>
      </c>
      <c r="F8" s="450" t="s">
        <v>55</v>
      </c>
      <c r="G8" s="452" t="s">
        <v>53</v>
      </c>
      <c r="H8" s="454" t="s">
        <v>54</v>
      </c>
    </row>
    <row r="9" spans="2:8" ht="15.95" customHeight="1" x14ac:dyDescent="0.25">
      <c r="B9" s="443"/>
      <c r="C9" s="445"/>
      <c r="D9" s="447"/>
      <c r="E9" s="449"/>
      <c r="F9" s="451"/>
      <c r="G9" s="453"/>
      <c r="H9" s="455"/>
    </row>
    <row r="10" spans="2:8" ht="60" customHeight="1" x14ac:dyDescent="0.25">
      <c r="B10" s="439" t="s">
        <v>85</v>
      </c>
      <c r="C10" s="30" t="s">
        <v>395</v>
      </c>
      <c r="D10" s="58" t="s">
        <v>92</v>
      </c>
      <c r="E10" s="58" t="s">
        <v>93</v>
      </c>
      <c r="F10" s="58" t="s">
        <v>94</v>
      </c>
      <c r="G10" s="58" t="s">
        <v>95</v>
      </c>
      <c r="H10" s="31" t="s">
        <v>96</v>
      </c>
    </row>
    <row r="11" spans="2:8" ht="41.1" customHeight="1" thickBot="1" x14ac:dyDescent="0.3">
      <c r="B11" s="440"/>
      <c r="C11" s="32" t="s">
        <v>97</v>
      </c>
      <c r="D11" s="32" t="s">
        <v>98</v>
      </c>
      <c r="E11" s="32" t="s">
        <v>99</v>
      </c>
      <c r="F11" s="32" t="s">
        <v>100</v>
      </c>
      <c r="G11" s="32" t="s">
        <v>101</v>
      </c>
      <c r="H11" s="33" t="s">
        <v>102</v>
      </c>
    </row>
    <row r="12" spans="2:8" x14ac:dyDescent="0.25"/>
    <row r="13" spans="2:8" x14ac:dyDescent="0.25"/>
    <row r="14" spans="2:8" x14ac:dyDescent="0.25"/>
    <row r="15" spans="2:8" x14ac:dyDescent="0.25">
      <c r="B15" s="21"/>
    </row>
    <row r="16" spans="2:8" x14ac:dyDescent="0.25">
      <c r="B16" s="438" t="s">
        <v>127</v>
      </c>
      <c r="C16" s="438"/>
      <c r="D16" s="438"/>
      <c r="E16" s="438"/>
      <c r="F16" s="438"/>
      <c r="G16" s="438"/>
      <c r="H16" s="438"/>
    </row>
    <row r="17" spans="2:14" x14ac:dyDescent="0.25"/>
    <row r="18" spans="2:14" s="167" customFormat="1" ht="12.75" hidden="1" x14ac:dyDescent="0.2">
      <c r="B18" s="158" t="s">
        <v>90</v>
      </c>
      <c r="C18" s="159" t="s">
        <v>91</v>
      </c>
      <c r="D18" s="160" t="s">
        <v>35</v>
      </c>
      <c r="E18" s="161" t="s">
        <v>36</v>
      </c>
      <c r="F18" s="162" t="s">
        <v>45</v>
      </c>
      <c r="G18" s="163" t="s">
        <v>3</v>
      </c>
      <c r="H18" s="164" t="s">
        <v>37</v>
      </c>
      <c r="I18" s="165" t="s">
        <v>131</v>
      </c>
      <c r="J18" s="160" t="s">
        <v>132</v>
      </c>
      <c r="K18" s="161" t="s">
        <v>133</v>
      </c>
      <c r="L18" s="162" t="s">
        <v>134</v>
      </c>
      <c r="M18" s="163" t="s">
        <v>135</v>
      </c>
      <c r="N18" s="166" t="s">
        <v>136</v>
      </c>
    </row>
    <row r="19" spans="2:14" s="167" customFormat="1" ht="12.75" hidden="1" x14ac:dyDescent="0.2">
      <c r="B19" s="168"/>
      <c r="C19" s="169"/>
      <c r="D19" s="170">
        <v>0.2</v>
      </c>
      <c r="E19" s="171">
        <v>0.4</v>
      </c>
      <c r="F19" s="172">
        <v>0.6</v>
      </c>
      <c r="G19" s="173">
        <v>0.8</v>
      </c>
      <c r="H19" s="174">
        <v>1</v>
      </c>
      <c r="I19" s="175"/>
      <c r="J19" s="170">
        <v>0.2</v>
      </c>
      <c r="K19" s="171">
        <v>0.4</v>
      </c>
      <c r="L19" s="172">
        <v>0.6</v>
      </c>
      <c r="M19" s="173">
        <v>0.8</v>
      </c>
      <c r="N19" s="176">
        <v>1</v>
      </c>
    </row>
    <row r="20" spans="2:14" s="167" customFormat="1" ht="51" hidden="1" x14ac:dyDescent="0.2">
      <c r="B20" s="177" t="s">
        <v>110</v>
      </c>
      <c r="C20" s="178" t="s">
        <v>395</v>
      </c>
      <c r="D20" s="179" t="s">
        <v>111</v>
      </c>
      <c r="E20" s="179" t="s">
        <v>112</v>
      </c>
      <c r="F20" s="179" t="s">
        <v>113</v>
      </c>
      <c r="G20" s="179" t="s">
        <v>114</v>
      </c>
      <c r="H20" s="179" t="s">
        <v>115</v>
      </c>
      <c r="I20" s="180" t="s">
        <v>97</v>
      </c>
      <c r="J20" s="180" t="s">
        <v>116</v>
      </c>
      <c r="K20" s="180" t="s">
        <v>117</v>
      </c>
      <c r="L20" s="180" t="s">
        <v>118</v>
      </c>
      <c r="M20" s="180" t="s">
        <v>119</v>
      </c>
      <c r="N20" s="181" t="s">
        <v>120</v>
      </c>
    </row>
    <row r="21" spans="2:14" x14ac:dyDescent="0.25"/>
    <row r="22" spans="2:14" x14ac:dyDescent="0.25"/>
    <row r="23" spans="2:14" x14ac:dyDescent="0.25"/>
    <row r="24" spans="2:14" x14ac:dyDescent="0.25"/>
    <row r="25" spans="2:14" x14ac:dyDescent="0.25"/>
  </sheetData>
  <sheetProtection algorithmName="SHA-512" hashValue="3VfuHQKVTJtpqieq03hsaDnpHAUiDVuiVhz9Lv4Q9ek6zqwjtzwuZP9GIQ0/h2dcfadEwQ0FwzHSul4ZUWxOIw==" saltValue="QQ4hnciCnC+fgvSoHbbuQQ==" spinCount="100000" sheet="1" objects="1" scenarios="1"/>
  <dataConsolidate/>
  <mergeCells count="10">
    <mergeCell ref="B16:H16"/>
    <mergeCell ref="B10:B11"/>
    <mergeCell ref="C2:H4"/>
    <mergeCell ref="B8:B9"/>
    <mergeCell ref="C8:C9"/>
    <mergeCell ref="D8:D9"/>
    <mergeCell ref="E8:E9"/>
    <mergeCell ref="F8:F9"/>
    <mergeCell ref="G8:G9"/>
    <mergeCell ref="H8:H9"/>
  </mergeCell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tabColor theme="8" tint="-0.249977111117893"/>
  </sheetPr>
  <dimension ref="A1:J21"/>
  <sheetViews>
    <sheetView topLeftCell="E7" zoomScaleNormal="100" workbookViewId="0">
      <selection activeCell="H10" sqref="H10"/>
    </sheetView>
  </sheetViews>
  <sheetFormatPr baseColWidth="10" defaultColWidth="0" defaultRowHeight="15" zeroHeight="1" x14ac:dyDescent="0.25"/>
  <cols>
    <col min="1" max="1" width="10.85546875" style="6" customWidth="1"/>
    <col min="2" max="2" width="21" style="6" customWidth="1"/>
    <col min="3" max="3" width="25" style="6" customWidth="1"/>
    <col min="4" max="4" width="27.140625" style="6" customWidth="1"/>
    <col min="5" max="5" width="30.7109375" style="6" customWidth="1"/>
    <col min="6" max="6" width="26.28515625" style="6" customWidth="1"/>
    <col min="7" max="7" width="25.140625" style="6" customWidth="1"/>
    <col min="8" max="8" width="24.42578125" style="6" customWidth="1"/>
    <col min="9" max="10" width="10.85546875" style="6" customWidth="1"/>
    <col min="11" max="16384" width="10.85546875" style="6" hidden="1"/>
  </cols>
  <sheetData>
    <row r="1" spans="1:8" ht="16.5" x14ac:dyDescent="0.25">
      <c r="A1" s="7"/>
      <c r="B1" s="9"/>
      <c r="C1" s="9"/>
      <c r="D1" s="9"/>
    </row>
    <row r="2" spans="1:8" x14ac:dyDescent="0.25">
      <c r="A2" s="7"/>
      <c r="B2" s="7" t="s">
        <v>44</v>
      </c>
      <c r="C2" s="7" t="s">
        <v>57</v>
      </c>
      <c r="D2" s="7" t="s">
        <v>59</v>
      </c>
    </row>
    <row r="3" spans="1:8" x14ac:dyDescent="0.25">
      <c r="A3" s="7"/>
      <c r="B3" s="7" t="s">
        <v>43</v>
      </c>
      <c r="C3" s="441" t="s">
        <v>137</v>
      </c>
      <c r="D3" s="441"/>
      <c r="E3" s="441"/>
      <c r="F3" s="441"/>
      <c r="G3" s="441"/>
      <c r="H3" s="441"/>
    </row>
    <row r="4" spans="1:8" x14ac:dyDescent="0.25">
      <c r="A4" s="7"/>
      <c r="B4" s="7"/>
      <c r="C4" s="441"/>
      <c r="D4" s="441"/>
      <c r="E4" s="441"/>
      <c r="F4" s="441"/>
      <c r="G4" s="441"/>
      <c r="H4" s="441"/>
    </row>
    <row r="5" spans="1:8" x14ac:dyDescent="0.25">
      <c r="A5" s="7"/>
      <c r="B5" s="7"/>
      <c r="C5" s="441"/>
      <c r="D5" s="441"/>
      <c r="E5" s="441"/>
      <c r="F5" s="441"/>
      <c r="G5" s="441"/>
      <c r="H5" s="441"/>
    </row>
    <row r="6" spans="1:8" x14ac:dyDescent="0.25">
      <c r="A6" s="7"/>
      <c r="B6" s="7"/>
      <c r="C6" s="7" t="s">
        <v>58</v>
      </c>
      <c r="D6" s="7" t="s">
        <v>60</v>
      </c>
    </row>
    <row r="7" spans="1:8" x14ac:dyDescent="0.25">
      <c r="A7" s="7"/>
      <c r="B7" s="7"/>
      <c r="C7" s="7"/>
      <c r="D7" s="7"/>
    </row>
    <row r="8" spans="1:8" x14ac:dyDescent="0.25">
      <c r="A8" s="7"/>
      <c r="B8" s="7"/>
      <c r="C8" s="7"/>
      <c r="D8" s="7"/>
    </row>
    <row r="9" spans="1:8" ht="31.5" x14ac:dyDescent="0.25">
      <c r="A9" s="7"/>
      <c r="B9" s="148" t="s">
        <v>90</v>
      </c>
      <c r="C9" s="148" t="s">
        <v>91</v>
      </c>
      <c r="D9" s="149" t="s">
        <v>50</v>
      </c>
      <c r="E9" s="150" t="s">
        <v>49</v>
      </c>
      <c r="F9" s="151" t="s">
        <v>48</v>
      </c>
      <c r="G9" s="152" t="s">
        <v>47</v>
      </c>
      <c r="H9" s="153" t="s">
        <v>46</v>
      </c>
    </row>
    <row r="10" spans="1:8" ht="75.95" customHeight="1" x14ac:dyDescent="0.25">
      <c r="A10" s="7"/>
      <c r="B10" s="154" t="s">
        <v>105</v>
      </c>
      <c r="C10" s="78" t="s">
        <v>106</v>
      </c>
      <c r="D10" s="78" t="s">
        <v>71</v>
      </c>
      <c r="E10" s="78" t="s">
        <v>71</v>
      </c>
      <c r="F10" s="155" t="s">
        <v>107</v>
      </c>
      <c r="G10" s="156" t="s">
        <v>108</v>
      </c>
      <c r="H10" s="157" t="s">
        <v>109</v>
      </c>
    </row>
    <row r="11" spans="1:8" ht="20.25" x14ac:dyDescent="0.25">
      <c r="A11" s="7"/>
      <c r="B11" s="7"/>
      <c r="C11" s="8"/>
      <c r="D11" s="8"/>
    </row>
    <row r="12" spans="1:8" s="73" customFormat="1" ht="15" customHeight="1" x14ac:dyDescent="0.25">
      <c r="A12" s="81"/>
      <c r="B12" s="457" t="s">
        <v>444</v>
      </c>
      <c r="C12" s="457"/>
      <c r="D12" s="457"/>
      <c r="E12" s="457"/>
      <c r="F12" s="457"/>
      <c r="G12" s="457"/>
      <c r="H12" s="457"/>
    </row>
    <row r="14" spans="1:8" s="73" customFormat="1" hidden="1" x14ac:dyDescent="0.25">
      <c r="B14" s="456" t="s">
        <v>460</v>
      </c>
      <c r="C14" s="456"/>
      <c r="D14" s="456"/>
      <c r="E14" s="456"/>
      <c r="F14" s="456"/>
      <c r="G14" s="456"/>
      <c r="H14" s="456"/>
    </row>
    <row r="15" spans="1:8" s="73" customFormat="1" hidden="1" x14ac:dyDescent="0.25">
      <c r="B15" s="74" t="s">
        <v>90</v>
      </c>
      <c r="C15" s="75" t="s">
        <v>461</v>
      </c>
      <c r="D15" s="75" t="s">
        <v>462</v>
      </c>
      <c r="E15" s="75" t="s">
        <v>463</v>
      </c>
      <c r="F15" s="75" t="s">
        <v>464</v>
      </c>
      <c r="G15" s="75" t="s">
        <v>465</v>
      </c>
      <c r="H15" s="76" t="s">
        <v>466</v>
      </c>
    </row>
    <row r="16" spans="1:8" s="73" customFormat="1" ht="33" hidden="1" x14ac:dyDescent="0.25">
      <c r="B16" s="77" t="s">
        <v>467</v>
      </c>
      <c r="C16" s="78" t="s">
        <v>103</v>
      </c>
      <c r="D16" s="78" t="s">
        <v>104</v>
      </c>
      <c r="E16" s="78" t="s">
        <v>468</v>
      </c>
      <c r="F16" s="79"/>
      <c r="G16" s="79"/>
      <c r="H16" s="80"/>
    </row>
    <row r="17" s="73" customFormat="1" hidden="1" x14ac:dyDescent="0.25"/>
    <row r="18" s="73" customFormat="1" hidden="1" x14ac:dyDescent="0.25"/>
    <row r="20" x14ac:dyDescent="0.25"/>
    <row r="21" x14ac:dyDescent="0.25"/>
  </sheetData>
  <sheetProtection algorithmName="SHA-512" hashValue="U6q7GViAjibtZMlAP39gdMq6IoxO0NiMQ/5vd3i4Kr9ZmB6C1z+h0NeJIWGyxLZCg6fpRBuIRjSGjDhWLfBftg==" saltValue="LibypplAbWqQS+jgtDIjGg==" spinCount="100000" sheet="1" objects="1" scenarios="1" formatCells="0"/>
  <mergeCells count="3">
    <mergeCell ref="B14:H14"/>
    <mergeCell ref="B12:H12"/>
    <mergeCell ref="C3:H5"/>
  </mergeCells>
  <pageMargins left="0.7" right="0.7" top="0.75" bottom="0.75" header="0.3" footer="0.3"/>
  <pageSetup orientation="portrait" r:id="rId1"/>
  <drawing r:id="rId2"/>
  <tableParts count="1">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tabColor theme="8" tint="-0.249977111117893"/>
  </sheetPr>
  <dimension ref="A1:K87"/>
  <sheetViews>
    <sheetView zoomScale="60" zoomScaleNormal="60" workbookViewId="0">
      <selection activeCell="D37" sqref="D37"/>
    </sheetView>
  </sheetViews>
  <sheetFormatPr baseColWidth="10" defaultColWidth="0" defaultRowHeight="12.75" zeroHeight="1" x14ac:dyDescent="0.2"/>
  <cols>
    <col min="1" max="1" width="14.28515625" style="34" customWidth="1"/>
    <col min="2" max="2" width="5.28515625" style="34" hidden="1" customWidth="1"/>
    <col min="3" max="3" width="27.7109375" style="34" customWidth="1"/>
    <col min="4" max="4" width="31.42578125" style="34" customWidth="1"/>
    <col min="5" max="5" width="18.42578125" style="34" customWidth="1"/>
    <col min="6" max="6" width="46" style="34" customWidth="1"/>
    <col min="7" max="7" width="14.28515625" style="34" customWidth="1"/>
    <col min="8" max="8" width="20.140625" style="34" customWidth="1"/>
    <col min="9" max="9" width="14.28515625" style="34" customWidth="1"/>
    <col min="10" max="11" width="0" style="34" hidden="1" customWidth="1"/>
    <col min="12" max="16384" width="14.28515625" style="34" hidden="1"/>
  </cols>
  <sheetData>
    <row r="1" spans="3:11" x14ac:dyDescent="0.2"/>
    <row r="2" spans="3:11" x14ac:dyDescent="0.2"/>
    <row r="3" spans="3:11" ht="49.5" customHeight="1" x14ac:dyDescent="0.5">
      <c r="C3" s="96"/>
      <c r="D3" s="20" t="s">
        <v>469</v>
      </c>
      <c r="E3" s="20"/>
      <c r="F3" s="20"/>
      <c r="G3" s="20"/>
      <c r="H3" s="20"/>
      <c r="I3" s="20"/>
      <c r="J3" s="20"/>
      <c r="K3" s="20"/>
    </row>
    <row r="4" spans="3:11" ht="49.5" customHeight="1" x14ac:dyDescent="0.2">
      <c r="C4" s="96"/>
      <c r="D4" s="96"/>
      <c r="E4" s="96"/>
      <c r="F4" s="96"/>
      <c r="G4" s="96"/>
    </row>
    <row r="5" spans="3:11" x14ac:dyDescent="0.2"/>
    <row r="6" spans="3:11" ht="18" x14ac:dyDescent="0.2">
      <c r="C6" s="458" t="s">
        <v>477</v>
      </c>
      <c r="D6" s="458"/>
      <c r="E6" s="458"/>
      <c r="F6" s="458"/>
      <c r="G6" s="458"/>
    </row>
    <row r="7" spans="3:11" x14ac:dyDescent="0.2"/>
    <row r="8" spans="3:11" ht="30" x14ac:dyDescent="0.2">
      <c r="C8" s="97" t="s">
        <v>313</v>
      </c>
      <c r="D8" s="97" t="s">
        <v>314</v>
      </c>
      <c r="E8" s="97" t="s">
        <v>315</v>
      </c>
      <c r="F8" s="97" t="s">
        <v>316</v>
      </c>
    </row>
    <row r="9" spans="3:11" ht="26.1" customHeight="1" x14ac:dyDescent="0.2">
      <c r="C9" s="462" t="s">
        <v>317</v>
      </c>
      <c r="D9" s="463" t="s">
        <v>318</v>
      </c>
      <c r="E9" s="98" t="s">
        <v>319</v>
      </c>
      <c r="F9" s="98">
        <v>15</v>
      </c>
      <c r="H9" s="99"/>
    </row>
    <row r="10" spans="3:11" ht="23.1" customHeight="1" x14ac:dyDescent="0.2">
      <c r="C10" s="462"/>
      <c r="D10" s="463"/>
      <c r="E10" s="98" t="s">
        <v>320</v>
      </c>
      <c r="F10" s="98">
        <v>0</v>
      </c>
    </row>
    <row r="11" spans="3:11" ht="36" customHeight="1" x14ac:dyDescent="0.2">
      <c r="C11" s="462" t="s">
        <v>321</v>
      </c>
      <c r="D11" s="463" t="s">
        <v>322</v>
      </c>
      <c r="E11" s="98" t="s">
        <v>323</v>
      </c>
      <c r="F11" s="98">
        <v>15</v>
      </c>
    </row>
    <row r="12" spans="3:11" ht="53.1" customHeight="1" x14ac:dyDescent="0.2">
      <c r="C12" s="462"/>
      <c r="D12" s="463"/>
      <c r="E12" s="98" t="s">
        <v>324</v>
      </c>
      <c r="F12" s="98">
        <v>0</v>
      </c>
    </row>
    <row r="13" spans="3:11" ht="26.1" customHeight="1" x14ac:dyDescent="0.2">
      <c r="C13" s="462" t="s">
        <v>325</v>
      </c>
      <c r="D13" s="463" t="s">
        <v>326</v>
      </c>
      <c r="E13" s="98" t="s">
        <v>327</v>
      </c>
      <c r="F13" s="98">
        <v>15</v>
      </c>
    </row>
    <row r="14" spans="3:11" ht="45" customHeight="1" x14ac:dyDescent="0.2">
      <c r="C14" s="462"/>
      <c r="D14" s="463"/>
      <c r="E14" s="98" t="s">
        <v>328</v>
      </c>
      <c r="F14" s="98">
        <v>0</v>
      </c>
    </row>
    <row r="15" spans="3:11" ht="14.25" x14ac:dyDescent="0.2">
      <c r="C15" s="462" t="s">
        <v>329</v>
      </c>
      <c r="D15" s="463" t="s">
        <v>330</v>
      </c>
      <c r="E15" s="98" t="s">
        <v>331</v>
      </c>
      <c r="F15" s="98">
        <v>15</v>
      </c>
    </row>
    <row r="16" spans="3:11" ht="45.95" customHeight="1" x14ac:dyDescent="0.2">
      <c r="C16" s="462"/>
      <c r="D16" s="463"/>
      <c r="E16" s="98" t="s">
        <v>332</v>
      </c>
      <c r="F16" s="98">
        <v>10</v>
      </c>
    </row>
    <row r="17" spans="3:7" ht="27.95" customHeight="1" x14ac:dyDescent="0.2">
      <c r="C17" s="462"/>
      <c r="D17" s="463"/>
      <c r="E17" s="98" t="s">
        <v>333</v>
      </c>
      <c r="F17" s="98">
        <v>0</v>
      </c>
    </row>
    <row r="18" spans="3:7" ht="36" customHeight="1" x14ac:dyDescent="0.2">
      <c r="C18" s="462" t="s">
        <v>334</v>
      </c>
      <c r="D18" s="100" t="s">
        <v>335</v>
      </c>
      <c r="E18" s="98" t="s">
        <v>336</v>
      </c>
      <c r="F18" s="98">
        <v>15</v>
      </c>
    </row>
    <row r="19" spans="3:7" ht="42.75" x14ac:dyDescent="0.2">
      <c r="C19" s="462"/>
      <c r="D19" s="100" t="s">
        <v>337</v>
      </c>
      <c r="E19" s="98" t="s">
        <v>338</v>
      </c>
      <c r="F19" s="98">
        <v>0</v>
      </c>
    </row>
    <row r="20" spans="3:7" ht="42.75" x14ac:dyDescent="0.2">
      <c r="C20" s="462" t="s">
        <v>339</v>
      </c>
      <c r="D20" s="463" t="s">
        <v>340</v>
      </c>
      <c r="E20" s="98" t="s">
        <v>341</v>
      </c>
      <c r="F20" s="98">
        <v>15</v>
      </c>
    </row>
    <row r="21" spans="3:7" ht="42.75" x14ac:dyDescent="0.2">
      <c r="C21" s="462"/>
      <c r="D21" s="463"/>
      <c r="E21" s="98" t="s">
        <v>342</v>
      </c>
      <c r="F21" s="98">
        <v>0</v>
      </c>
    </row>
    <row r="22" spans="3:7" ht="24.95" customHeight="1" x14ac:dyDescent="0.2">
      <c r="C22" s="462" t="s">
        <v>343</v>
      </c>
      <c r="D22" s="463" t="s">
        <v>344</v>
      </c>
      <c r="E22" s="98" t="s">
        <v>345</v>
      </c>
      <c r="F22" s="98">
        <v>10</v>
      </c>
    </row>
    <row r="23" spans="3:7" ht="23.1" customHeight="1" x14ac:dyDescent="0.2">
      <c r="C23" s="462"/>
      <c r="D23" s="463"/>
      <c r="E23" s="98" t="s">
        <v>346</v>
      </c>
      <c r="F23" s="98">
        <v>5</v>
      </c>
    </row>
    <row r="24" spans="3:7" ht="14.25" x14ac:dyDescent="0.2">
      <c r="C24" s="462"/>
      <c r="D24" s="463"/>
      <c r="E24" s="98" t="s">
        <v>347</v>
      </c>
      <c r="F24" s="98">
        <v>0</v>
      </c>
    </row>
    <row r="25" spans="3:7" x14ac:dyDescent="0.2"/>
    <row r="26" spans="3:7" x14ac:dyDescent="0.2"/>
    <row r="27" spans="3:7" x14ac:dyDescent="0.2"/>
    <row r="28" spans="3:7" ht="45" x14ac:dyDescent="0.2">
      <c r="C28" s="97" t="s">
        <v>348</v>
      </c>
      <c r="D28" s="97" t="s">
        <v>349</v>
      </c>
      <c r="G28" s="101"/>
    </row>
    <row r="29" spans="3:7" ht="14.25" x14ac:dyDescent="0.2">
      <c r="C29" s="102" t="s">
        <v>350</v>
      </c>
      <c r="D29" s="103" t="s">
        <v>351</v>
      </c>
      <c r="G29" s="19"/>
    </row>
    <row r="30" spans="3:7" ht="14.25" x14ac:dyDescent="0.2">
      <c r="C30" s="102" t="s">
        <v>41</v>
      </c>
      <c r="D30" s="103" t="s">
        <v>352</v>
      </c>
      <c r="G30" s="19"/>
    </row>
    <row r="31" spans="3:7" ht="14.25" x14ac:dyDescent="0.2">
      <c r="C31" s="102" t="s">
        <v>353</v>
      </c>
      <c r="D31" s="103" t="s">
        <v>354</v>
      </c>
      <c r="G31" s="19"/>
    </row>
    <row r="32" spans="3:7" x14ac:dyDescent="0.2"/>
    <row r="33" spans="3:7" x14ac:dyDescent="0.2"/>
    <row r="34" spans="3:7" ht="18" x14ac:dyDescent="0.2">
      <c r="C34" s="458" t="s">
        <v>478</v>
      </c>
      <c r="D34" s="458"/>
      <c r="E34" s="458"/>
      <c r="F34" s="458"/>
      <c r="G34" s="458"/>
    </row>
    <row r="35" spans="3:7" x14ac:dyDescent="0.2"/>
    <row r="36" spans="3:7" ht="45" x14ac:dyDescent="0.2">
      <c r="C36" s="97" t="s">
        <v>389</v>
      </c>
      <c r="D36" s="97" t="s">
        <v>470</v>
      </c>
    </row>
    <row r="37" spans="3:7" ht="38.25" x14ac:dyDescent="0.2">
      <c r="C37" s="104" t="s">
        <v>350</v>
      </c>
      <c r="D37" s="105" t="s">
        <v>390</v>
      </c>
    </row>
    <row r="38" spans="3:7" ht="25.5" x14ac:dyDescent="0.2">
      <c r="C38" s="104" t="s">
        <v>41</v>
      </c>
      <c r="D38" s="105" t="s">
        <v>391</v>
      </c>
    </row>
    <row r="39" spans="3:7" ht="25.5" x14ac:dyDescent="0.2">
      <c r="C39" s="104" t="s">
        <v>353</v>
      </c>
      <c r="D39" s="105" t="s">
        <v>392</v>
      </c>
    </row>
    <row r="40" spans="3:7" x14ac:dyDescent="0.2"/>
    <row r="41" spans="3:7" x14ac:dyDescent="0.2"/>
    <row r="42" spans="3:7" ht="18" x14ac:dyDescent="0.2">
      <c r="C42" s="458" t="s">
        <v>479</v>
      </c>
      <c r="D42" s="458"/>
      <c r="E42" s="458"/>
      <c r="F42" s="458"/>
      <c r="G42" s="458"/>
    </row>
    <row r="43" spans="3:7" x14ac:dyDescent="0.2"/>
    <row r="44" spans="3:7" ht="90" x14ac:dyDescent="0.2">
      <c r="C44" s="97" t="s">
        <v>355</v>
      </c>
      <c r="D44" s="97" t="s">
        <v>356</v>
      </c>
      <c r="E44" s="97" t="s">
        <v>357</v>
      </c>
      <c r="F44" s="106" t="s">
        <v>393</v>
      </c>
      <c r="G44" s="97" t="s">
        <v>358</v>
      </c>
    </row>
    <row r="45" spans="3:7" ht="28.5" x14ac:dyDescent="0.2">
      <c r="C45" s="464" t="s">
        <v>359</v>
      </c>
      <c r="D45" s="107" t="s">
        <v>360</v>
      </c>
      <c r="E45" s="107" t="s">
        <v>361</v>
      </c>
      <c r="F45" s="108">
        <v>100</v>
      </c>
      <c r="G45" s="107" t="s">
        <v>176</v>
      </c>
    </row>
    <row r="46" spans="3:7" ht="28.5" x14ac:dyDescent="0.2">
      <c r="C46" s="464"/>
      <c r="D46" s="107" t="s">
        <v>362</v>
      </c>
      <c r="E46" s="107" t="s">
        <v>363</v>
      </c>
      <c r="F46" s="108">
        <v>50</v>
      </c>
      <c r="G46" s="107" t="s">
        <v>364</v>
      </c>
    </row>
    <row r="47" spans="3:7" ht="28.5" x14ac:dyDescent="0.2">
      <c r="C47" s="464"/>
      <c r="D47" s="107" t="s">
        <v>365</v>
      </c>
      <c r="E47" s="107" t="s">
        <v>366</v>
      </c>
      <c r="F47" s="108">
        <v>0</v>
      </c>
      <c r="G47" s="107" t="s">
        <v>364</v>
      </c>
    </row>
    <row r="48" spans="3:7" ht="28.5" x14ac:dyDescent="0.2">
      <c r="C48" s="464" t="s">
        <v>367</v>
      </c>
      <c r="D48" s="107" t="s">
        <v>360</v>
      </c>
      <c r="E48" s="107" t="s">
        <v>368</v>
      </c>
      <c r="F48" s="108">
        <v>50</v>
      </c>
      <c r="G48" s="107" t="s">
        <v>364</v>
      </c>
    </row>
    <row r="49" spans="2:8" ht="42.75" x14ac:dyDescent="0.2">
      <c r="C49" s="464"/>
      <c r="D49" s="107" t="s">
        <v>362</v>
      </c>
      <c r="E49" s="107" t="s">
        <v>369</v>
      </c>
      <c r="F49" s="108">
        <v>50</v>
      </c>
      <c r="G49" s="107" t="s">
        <v>364</v>
      </c>
    </row>
    <row r="50" spans="2:8" ht="28.5" x14ac:dyDescent="0.2">
      <c r="C50" s="464"/>
      <c r="D50" s="107" t="s">
        <v>365</v>
      </c>
      <c r="E50" s="107" t="s">
        <v>370</v>
      </c>
      <c r="F50" s="108">
        <v>0</v>
      </c>
      <c r="G50" s="107" t="s">
        <v>364</v>
      </c>
    </row>
    <row r="51" spans="2:8" ht="30" customHeight="1" x14ac:dyDescent="0.2">
      <c r="C51" s="459" t="s">
        <v>471</v>
      </c>
      <c r="D51" s="107" t="s">
        <v>360</v>
      </c>
      <c r="E51" s="107" t="s">
        <v>371</v>
      </c>
      <c r="F51" s="108">
        <v>0</v>
      </c>
      <c r="G51" s="107" t="s">
        <v>364</v>
      </c>
    </row>
    <row r="52" spans="2:8" ht="28.5" x14ac:dyDescent="0.2">
      <c r="C52" s="460"/>
      <c r="D52" s="107" t="s">
        <v>362</v>
      </c>
      <c r="E52" s="107" t="s">
        <v>372</v>
      </c>
      <c r="F52" s="108">
        <v>0</v>
      </c>
      <c r="G52" s="107" t="s">
        <v>364</v>
      </c>
    </row>
    <row r="53" spans="2:8" ht="28.5" x14ac:dyDescent="0.2">
      <c r="C53" s="461"/>
      <c r="D53" s="107" t="s">
        <v>365</v>
      </c>
      <c r="E53" s="107" t="s">
        <v>373</v>
      </c>
      <c r="F53" s="108">
        <v>0</v>
      </c>
      <c r="G53" s="107" t="s">
        <v>364</v>
      </c>
    </row>
    <row r="54" spans="2:8" x14ac:dyDescent="0.2"/>
    <row r="55" spans="2:8" x14ac:dyDescent="0.2"/>
    <row r="56" spans="2:8" ht="105" hidden="1" x14ac:dyDescent="0.2">
      <c r="B56" s="106" t="s">
        <v>476</v>
      </c>
      <c r="C56" s="106" t="s">
        <v>374</v>
      </c>
      <c r="D56" s="106" t="s">
        <v>348</v>
      </c>
      <c r="E56" s="106" t="s">
        <v>356</v>
      </c>
      <c r="F56" s="109" t="s">
        <v>375</v>
      </c>
      <c r="G56" s="106" t="s">
        <v>393</v>
      </c>
      <c r="H56" s="97" t="s">
        <v>358</v>
      </c>
    </row>
    <row r="57" spans="2:8" ht="14.25" hidden="1" x14ac:dyDescent="0.2">
      <c r="B57" s="103" t="str">
        <f>_xlfn.CONCAT(D57,E57)</f>
        <v>FuerteFuerte</v>
      </c>
      <c r="C57" s="103">
        <v>1</v>
      </c>
      <c r="D57" s="107" t="s">
        <v>350</v>
      </c>
      <c r="E57" s="103" t="s">
        <v>350</v>
      </c>
      <c r="F57" s="103" t="s">
        <v>350</v>
      </c>
      <c r="G57" s="108">
        <v>100</v>
      </c>
      <c r="H57" s="107" t="s">
        <v>176</v>
      </c>
    </row>
    <row r="58" spans="2:8" ht="14.25" hidden="1" x14ac:dyDescent="0.2">
      <c r="B58" s="103" t="str">
        <f t="shared" ref="B58:B65" si="0">CONCATENATE(D58,E58)</f>
        <v>FuerteModerado</v>
      </c>
      <c r="C58" s="103">
        <v>2</v>
      </c>
      <c r="D58" s="107" t="s">
        <v>350</v>
      </c>
      <c r="E58" s="107" t="s">
        <v>41</v>
      </c>
      <c r="F58" s="103" t="s">
        <v>41</v>
      </c>
      <c r="G58" s="108">
        <v>50</v>
      </c>
      <c r="H58" s="107" t="s">
        <v>364</v>
      </c>
    </row>
    <row r="59" spans="2:8" ht="14.25" hidden="1" x14ac:dyDescent="0.2">
      <c r="B59" s="103" t="str">
        <f t="shared" si="0"/>
        <v>FuerteDébil</v>
      </c>
      <c r="C59" s="103">
        <v>3</v>
      </c>
      <c r="D59" s="107" t="s">
        <v>350</v>
      </c>
      <c r="E59" s="107" t="s">
        <v>353</v>
      </c>
      <c r="F59" s="103" t="s">
        <v>353</v>
      </c>
      <c r="G59" s="108">
        <v>0</v>
      </c>
      <c r="H59" s="107" t="s">
        <v>364</v>
      </c>
    </row>
    <row r="60" spans="2:8" ht="14.25" hidden="1" x14ac:dyDescent="0.2">
      <c r="B60" s="103" t="str">
        <f t="shared" si="0"/>
        <v>Moderadofuerte</v>
      </c>
      <c r="C60" s="103">
        <v>4</v>
      </c>
      <c r="D60" s="107" t="s">
        <v>41</v>
      </c>
      <c r="E60" s="103" t="s">
        <v>376</v>
      </c>
      <c r="F60" s="103" t="s">
        <v>41</v>
      </c>
      <c r="G60" s="108">
        <v>50</v>
      </c>
      <c r="H60" s="107" t="s">
        <v>364</v>
      </c>
    </row>
    <row r="61" spans="2:8" ht="14.25" hidden="1" x14ac:dyDescent="0.2">
      <c r="B61" s="103" t="str">
        <f t="shared" si="0"/>
        <v>ModeradoModerado</v>
      </c>
      <c r="C61" s="103">
        <v>5</v>
      </c>
      <c r="D61" s="107" t="s">
        <v>41</v>
      </c>
      <c r="E61" s="107" t="s">
        <v>41</v>
      </c>
      <c r="F61" s="103" t="s">
        <v>41</v>
      </c>
      <c r="G61" s="108">
        <v>50</v>
      </c>
      <c r="H61" s="107" t="s">
        <v>364</v>
      </c>
    </row>
    <row r="62" spans="2:8" ht="14.25" hidden="1" x14ac:dyDescent="0.2">
      <c r="B62" s="103" t="str">
        <f t="shared" si="0"/>
        <v>ModeradoDébil</v>
      </c>
      <c r="C62" s="103">
        <v>6</v>
      </c>
      <c r="D62" s="107" t="s">
        <v>41</v>
      </c>
      <c r="E62" s="107" t="s">
        <v>353</v>
      </c>
      <c r="F62" s="103" t="s">
        <v>353</v>
      </c>
      <c r="G62" s="108">
        <v>0</v>
      </c>
      <c r="H62" s="107" t="s">
        <v>364</v>
      </c>
    </row>
    <row r="63" spans="2:8" ht="14.25" hidden="1" x14ac:dyDescent="0.2">
      <c r="B63" s="103" t="str">
        <f t="shared" si="0"/>
        <v>DébilFuerte</v>
      </c>
      <c r="C63" s="103">
        <v>7</v>
      </c>
      <c r="D63" s="107" t="s">
        <v>353</v>
      </c>
      <c r="E63" s="103" t="s">
        <v>350</v>
      </c>
      <c r="F63" s="103" t="s">
        <v>353</v>
      </c>
      <c r="G63" s="108">
        <v>0</v>
      </c>
      <c r="H63" s="107" t="s">
        <v>364</v>
      </c>
    </row>
    <row r="64" spans="2:8" ht="14.25" hidden="1" x14ac:dyDescent="0.2">
      <c r="B64" s="103" t="str">
        <f t="shared" si="0"/>
        <v>DébilModerado</v>
      </c>
      <c r="C64" s="103">
        <v>8</v>
      </c>
      <c r="D64" s="107" t="s">
        <v>353</v>
      </c>
      <c r="E64" s="103" t="s">
        <v>41</v>
      </c>
      <c r="F64" s="103" t="s">
        <v>353</v>
      </c>
      <c r="G64" s="108">
        <v>0</v>
      </c>
      <c r="H64" s="107" t="s">
        <v>364</v>
      </c>
    </row>
    <row r="65" spans="2:8" ht="14.25" hidden="1" x14ac:dyDescent="0.2">
      <c r="B65" s="103" t="str">
        <f t="shared" si="0"/>
        <v>DébilDébil</v>
      </c>
      <c r="C65" s="103">
        <v>9</v>
      </c>
      <c r="D65" s="107" t="s">
        <v>353</v>
      </c>
      <c r="E65" s="107" t="s">
        <v>353</v>
      </c>
      <c r="F65" s="103" t="s">
        <v>353</v>
      </c>
      <c r="G65" s="108">
        <v>0</v>
      </c>
      <c r="H65" s="107" t="s">
        <v>364</v>
      </c>
    </row>
    <row r="67" spans="2:8" x14ac:dyDescent="0.2"/>
    <row r="68" spans="2:8" ht="18" x14ac:dyDescent="0.2">
      <c r="C68" s="458" t="s">
        <v>480</v>
      </c>
      <c r="D68" s="458"/>
      <c r="E68" s="458"/>
      <c r="F68" s="458"/>
      <c r="G68" s="458"/>
    </row>
    <row r="69" spans="2:8" x14ac:dyDescent="0.2"/>
    <row r="70" spans="2:8" ht="15" x14ac:dyDescent="0.2">
      <c r="C70" s="470" t="s">
        <v>487</v>
      </c>
      <c r="D70" s="471"/>
      <c r="E70" s="472"/>
    </row>
    <row r="71" spans="2:8" ht="36" customHeight="1" x14ac:dyDescent="0.2">
      <c r="C71" s="110" t="s">
        <v>481</v>
      </c>
      <c r="D71" s="468" t="s">
        <v>482</v>
      </c>
      <c r="E71" s="469"/>
    </row>
    <row r="72" spans="2:8" ht="35.1" customHeight="1" x14ac:dyDescent="0.2">
      <c r="C72" s="110" t="s">
        <v>483</v>
      </c>
      <c r="D72" s="468" t="s">
        <v>484</v>
      </c>
      <c r="E72" s="469"/>
    </row>
    <row r="73" spans="2:8" ht="38.1" customHeight="1" x14ac:dyDescent="0.2">
      <c r="C73" s="110" t="s">
        <v>485</v>
      </c>
      <c r="D73" s="468" t="s">
        <v>486</v>
      </c>
      <c r="E73" s="469"/>
    </row>
    <row r="74" spans="2:8" ht="15.75" x14ac:dyDescent="0.25">
      <c r="C74" s="111"/>
      <c r="D74" s="14"/>
    </row>
    <row r="75" spans="2:8" ht="20.25" x14ac:dyDescent="0.2">
      <c r="C75" s="465" t="s">
        <v>488</v>
      </c>
      <c r="D75" s="465"/>
      <c r="E75" s="465"/>
      <c r="F75" s="465"/>
      <c r="G75" s="465"/>
    </row>
    <row r="76" spans="2:8" ht="15.75" x14ac:dyDescent="0.25">
      <c r="C76" s="111"/>
      <c r="D76" s="14"/>
    </row>
    <row r="77" spans="2:8" ht="75" x14ac:dyDescent="0.2">
      <c r="B77" s="97" t="s">
        <v>377</v>
      </c>
      <c r="C77" s="97" t="s">
        <v>378</v>
      </c>
      <c r="D77" s="97" t="s">
        <v>379</v>
      </c>
      <c r="E77" s="97" t="s">
        <v>380</v>
      </c>
      <c r="F77" s="466"/>
      <c r="G77" s="467"/>
    </row>
    <row r="78" spans="2:8" ht="14.25" x14ac:dyDescent="0.2">
      <c r="B78" s="112" t="str">
        <f t="shared" ref="B78:B83" si="1">CONCATENATE(C78,D78)</f>
        <v>FuerteDirectamente</v>
      </c>
      <c r="C78" s="107" t="s">
        <v>350</v>
      </c>
      <c r="D78" s="107" t="s">
        <v>475</v>
      </c>
      <c r="E78" s="107">
        <v>2</v>
      </c>
      <c r="F78" s="466"/>
      <c r="G78" s="467"/>
    </row>
    <row r="79" spans="2:8" ht="14.25" x14ac:dyDescent="0.2">
      <c r="B79" s="112" t="str">
        <f t="shared" si="1"/>
        <v>FuerteNo disminuye</v>
      </c>
      <c r="C79" s="107" t="s">
        <v>350</v>
      </c>
      <c r="D79" s="107" t="s">
        <v>381</v>
      </c>
      <c r="E79" s="107">
        <v>0</v>
      </c>
      <c r="F79" s="466"/>
      <c r="G79" s="467"/>
    </row>
    <row r="80" spans="2:8" ht="14.25" x14ac:dyDescent="0.2">
      <c r="B80" s="112" t="str">
        <f t="shared" si="1"/>
        <v>ModeradoDirectamente</v>
      </c>
      <c r="C80" s="107" t="s">
        <v>41</v>
      </c>
      <c r="D80" s="107" t="s">
        <v>475</v>
      </c>
      <c r="E80" s="107">
        <v>1</v>
      </c>
      <c r="F80" s="466"/>
      <c r="G80" s="467"/>
    </row>
    <row r="81" spans="2:7" ht="14.25" x14ac:dyDescent="0.2">
      <c r="B81" s="112" t="str">
        <f t="shared" si="1"/>
        <v>ModeradoNo disminuye</v>
      </c>
      <c r="C81" s="107" t="s">
        <v>41</v>
      </c>
      <c r="D81" s="107" t="s">
        <v>381</v>
      </c>
      <c r="E81" s="107">
        <v>0</v>
      </c>
      <c r="F81" s="466"/>
      <c r="G81" s="467"/>
    </row>
    <row r="82" spans="2:7" ht="14.25" x14ac:dyDescent="0.2">
      <c r="B82" s="112" t="str">
        <f t="shared" si="1"/>
        <v>DébilDirectamente</v>
      </c>
      <c r="C82" s="108" t="s">
        <v>353</v>
      </c>
      <c r="D82" s="107" t="s">
        <v>475</v>
      </c>
      <c r="E82" s="108">
        <v>0</v>
      </c>
      <c r="F82" s="466"/>
      <c r="G82" s="467"/>
    </row>
    <row r="83" spans="2:7" ht="14.25" x14ac:dyDescent="0.2">
      <c r="B83" s="112" t="str">
        <f t="shared" si="1"/>
        <v>DébilNo disminuye</v>
      </c>
      <c r="C83" s="108" t="s">
        <v>353</v>
      </c>
      <c r="D83" s="107" t="s">
        <v>381</v>
      </c>
      <c r="E83" s="108">
        <v>0</v>
      </c>
      <c r="F83" s="466"/>
      <c r="G83" s="467"/>
    </row>
    <row r="84" spans="2:7" x14ac:dyDescent="0.2"/>
    <row r="85" spans="2:7" x14ac:dyDescent="0.2"/>
    <row r="86" spans="2:7" x14ac:dyDescent="0.2"/>
    <row r="87" spans="2:7" x14ac:dyDescent="0.2"/>
  </sheetData>
  <sheetProtection algorithmName="SHA-512" hashValue="+RGx4bPsJS9Z1k3AvDPGvTSO0WvFyDWuAKeQKbGLrM4KpaL93Kk3LKov4v9IwQ2W9MB/IGVtToKgvRrBNkr7oA==" saltValue="EgtY3NGhBYYcdSIM+MIxBA==" spinCount="100000" sheet="1" objects="1" scenarios="1"/>
  <mergeCells count="26">
    <mergeCell ref="D20:D21"/>
    <mergeCell ref="C42:G42"/>
    <mergeCell ref="C34:G34"/>
    <mergeCell ref="C75:G75"/>
    <mergeCell ref="F77:G83"/>
    <mergeCell ref="C68:G68"/>
    <mergeCell ref="D71:E71"/>
    <mergeCell ref="D72:E72"/>
    <mergeCell ref="D73:E73"/>
    <mergeCell ref="C70:E70"/>
    <mergeCell ref="C6:G6"/>
    <mergeCell ref="C51:C53"/>
    <mergeCell ref="C9:C10"/>
    <mergeCell ref="D9:D10"/>
    <mergeCell ref="C11:C12"/>
    <mergeCell ref="D11:D12"/>
    <mergeCell ref="C13:C14"/>
    <mergeCell ref="D13:D14"/>
    <mergeCell ref="C22:C24"/>
    <mergeCell ref="D22:D24"/>
    <mergeCell ref="C45:C47"/>
    <mergeCell ref="C48:C50"/>
    <mergeCell ref="C15:C17"/>
    <mergeCell ref="D15:D17"/>
    <mergeCell ref="C18:C19"/>
    <mergeCell ref="C20:C2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6F878-8347-BE48-AE65-566F534558FC}">
  <sheetPr codeName="Sheet10">
    <tabColor theme="7" tint="-0.249977111117893"/>
  </sheetPr>
  <dimension ref="A1:AG380"/>
  <sheetViews>
    <sheetView topLeftCell="A4" zoomScaleNormal="55" workbookViewId="0">
      <pane xSplit="3" topLeftCell="D1" activePane="topRight" state="frozen"/>
      <selection pane="topRight" activeCell="D9" sqref="D9"/>
    </sheetView>
  </sheetViews>
  <sheetFormatPr baseColWidth="10" defaultColWidth="0" defaultRowHeight="14.25" zeroHeight="1" outlineLevelCol="1" x14ac:dyDescent="0.2"/>
  <cols>
    <col min="1" max="1" width="3" style="93" customWidth="1"/>
    <col min="2" max="2" width="9.42578125" style="44" customWidth="1"/>
    <col min="3" max="3" width="42.85546875" style="44" customWidth="1"/>
    <col min="4" max="4" width="13.42578125" style="44" customWidth="1" outlineLevel="1"/>
    <col min="5" max="5" width="14.85546875" style="44" customWidth="1" outlineLevel="1"/>
    <col min="6" max="6" width="12.7109375" style="44" customWidth="1" outlineLevel="1"/>
    <col min="7" max="7" width="16" style="44" customWidth="1" outlineLevel="1"/>
    <col min="8" max="8" width="15.42578125" style="44" customWidth="1" outlineLevel="1"/>
    <col min="9" max="9" width="11.85546875" style="44" customWidth="1" outlineLevel="1"/>
    <col min="10" max="10" width="13.85546875" style="44" customWidth="1" outlineLevel="1"/>
    <col min="11" max="11" width="23" style="44" customWidth="1" outlineLevel="1"/>
    <col min="12" max="12" width="13" style="44" customWidth="1" outlineLevel="1"/>
    <col min="13" max="13" width="15.85546875" style="44" customWidth="1" outlineLevel="1"/>
    <col min="14" max="14" width="15.7109375" style="44" customWidth="1" outlineLevel="1"/>
    <col min="15" max="15" width="13.28515625" style="44" customWidth="1" outlineLevel="1"/>
    <col min="16" max="17" width="11.42578125" style="44" customWidth="1" outlineLevel="1"/>
    <col min="18" max="18" width="13.42578125" style="44" customWidth="1" outlineLevel="1"/>
    <col min="19" max="19" width="14.28515625" style="44" customWidth="1" outlineLevel="1"/>
    <col min="20" max="20" width="11.140625" style="44" customWidth="1" outlineLevel="1"/>
    <col min="21" max="21" width="10.85546875" style="44" customWidth="1" outlineLevel="1"/>
    <col min="22" max="22" width="11.140625" style="44" customWidth="1" outlineLevel="1"/>
    <col min="23" max="23" width="7.28515625" style="44" customWidth="1" outlineLevel="1"/>
    <col min="24" max="24" width="12.85546875" style="44" customWidth="1"/>
    <col min="25" max="25" width="12.28515625" style="44" customWidth="1"/>
    <col min="26" max="26" width="11.7109375" style="44" customWidth="1"/>
    <col min="27" max="28" width="11.42578125" style="44" customWidth="1"/>
    <col min="29" max="33" width="0" style="44" hidden="1" customWidth="1"/>
    <col min="34" max="16384" width="11.42578125" style="44" hidden="1"/>
  </cols>
  <sheetData>
    <row r="1" spans="1:33" s="125" customFormat="1" x14ac:dyDescent="0.2">
      <c r="A1" s="93"/>
    </row>
    <row r="2" spans="1:33" s="125" customFormat="1" ht="14.1" customHeight="1" x14ac:dyDescent="0.2">
      <c r="A2" s="93"/>
      <c r="B2" s="126"/>
      <c r="C2" s="126"/>
      <c r="D2" s="126"/>
      <c r="E2" s="126"/>
      <c r="F2" s="126"/>
      <c r="G2" s="126"/>
      <c r="H2" s="126"/>
      <c r="I2" s="126"/>
      <c r="J2" s="126"/>
      <c r="K2" s="126"/>
      <c r="L2" s="126"/>
    </row>
    <row r="3" spans="1:33" s="125" customFormat="1" ht="14.1" customHeight="1" x14ac:dyDescent="0.2">
      <c r="A3" s="93"/>
      <c r="B3" s="126"/>
      <c r="C3" s="126"/>
      <c r="D3" s="478" t="s">
        <v>527</v>
      </c>
      <c r="E3" s="478"/>
      <c r="F3" s="478"/>
      <c r="G3" s="478"/>
      <c r="H3" s="478"/>
      <c r="I3" s="478"/>
      <c r="J3" s="478"/>
      <c r="K3" s="478"/>
      <c r="L3" s="478"/>
      <c r="M3" s="127"/>
      <c r="N3" s="127"/>
      <c r="O3" s="127"/>
      <c r="P3" s="127"/>
      <c r="Q3" s="127"/>
      <c r="R3" s="127"/>
      <c r="S3" s="127"/>
      <c r="T3" s="127"/>
      <c r="U3" s="127"/>
      <c r="V3" s="127"/>
      <c r="W3" s="127"/>
      <c r="X3" s="127"/>
      <c r="Y3" s="127"/>
      <c r="Z3" s="127"/>
      <c r="AA3" s="127"/>
      <c r="AB3" s="127"/>
      <c r="AC3" s="127"/>
      <c r="AD3" s="127"/>
      <c r="AE3" s="127"/>
      <c r="AF3" s="127"/>
      <c r="AG3" s="127"/>
    </row>
    <row r="4" spans="1:33" s="125" customFormat="1" ht="14.1" customHeight="1" x14ac:dyDescent="0.2">
      <c r="A4" s="93"/>
      <c r="B4" s="126"/>
      <c r="C4" s="126"/>
      <c r="D4" s="478"/>
      <c r="E4" s="478"/>
      <c r="F4" s="478"/>
      <c r="G4" s="478"/>
      <c r="H4" s="478"/>
      <c r="I4" s="478"/>
      <c r="J4" s="478"/>
      <c r="K4" s="478"/>
      <c r="L4" s="478"/>
      <c r="M4" s="127"/>
      <c r="N4" s="127"/>
      <c r="O4" s="127"/>
      <c r="P4" s="127"/>
      <c r="Q4" s="127"/>
      <c r="R4" s="127"/>
      <c r="S4" s="127"/>
      <c r="T4" s="127"/>
      <c r="U4" s="127"/>
      <c r="V4" s="127"/>
      <c r="W4" s="127"/>
      <c r="X4" s="127"/>
      <c r="Y4" s="127"/>
      <c r="Z4" s="127"/>
      <c r="AA4" s="127"/>
      <c r="AB4" s="127"/>
      <c r="AC4" s="127"/>
      <c r="AD4" s="127"/>
      <c r="AE4" s="127"/>
      <c r="AF4" s="127"/>
      <c r="AG4" s="127"/>
    </row>
    <row r="5" spans="1:33" s="125" customFormat="1" ht="14.1" customHeight="1" x14ac:dyDescent="0.2">
      <c r="A5" s="93"/>
      <c r="D5" s="478"/>
      <c r="E5" s="478"/>
      <c r="F5" s="478"/>
      <c r="G5" s="478"/>
      <c r="H5" s="478"/>
      <c r="I5" s="478"/>
      <c r="J5" s="478"/>
      <c r="K5" s="478"/>
      <c r="L5" s="478"/>
      <c r="M5" s="127"/>
      <c r="N5" s="127"/>
      <c r="O5" s="127"/>
      <c r="P5" s="127"/>
      <c r="Q5" s="127"/>
      <c r="R5" s="127"/>
      <c r="S5" s="127"/>
      <c r="T5" s="127"/>
      <c r="U5" s="127"/>
      <c r="V5" s="127"/>
      <c r="W5" s="127"/>
      <c r="X5" s="127"/>
      <c r="Y5" s="127"/>
      <c r="Z5" s="127"/>
      <c r="AA5" s="127"/>
      <c r="AB5" s="127"/>
      <c r="AC5" s="127"/>
      <c r="AD5" s="127"/>
      <c r="AE5" s="127"/>
      <c r="AF5" s="127"/>
      <c r="AG5" s="127"/>
    </row>
    <row r="6" spans="1:33" s="125" customFormat="1" x14ac:dyDescent="0.2">
      <c r="A6" s="93"/>
    </row>
    <row r="7" spans="1:33" s="125" customFormat="1" ht="15" thickBot="1" x14ac:dyDescent="0.25">
      <c r="A7" s="93"/>
    </row>
    <row r="8" spans="1:33" s="125" customFormat="1" ht="35.25" customHeight="1" thickBot="1" x14ac:dyDescent="0.25">
      <c r="A8" s="93"/>
      <c r="B8" s="473" t="s">
        <v>306</v>
      </c>
      <c r="C8" s="473"/>
      <c r="D8" s="474" t="s">
        <v>307</v>
      </c>
      <c r="E8" s="475"/>
      <c r="F8" s="475"/>
      <c r="G8" s="475"/>
      <c r="H8" s="475"/>
      <c r="I8" s="475"/>
      <c r="J8" s="475"/>
      <c r="K8" s="475"/>
      <c r="L8" s="475"/>
      <c r="M8" s="475"/>
      <c r="N8" s="475"/>
      <c r="O8" s="475"/>
      <c r="P8" s="475"/>
      <c r="Q8" s="475"/>
      <c r="R8" s="475"/>
      <c r="S8" s="475"/>
      <c r="T8" s="475"/>
      <c r="U8" s="475"/>
      <c r="V8" s="475"/>
      <c r="W8" s="475"/>
      <c r="X8" s="476" t="s">
        <v>310</v>
      </c>
      <c r="Y8" s="477"/>
      <c r="Z8" s="128" t="s">
        <v>311</v>
      </c>
      <c r="AA8" s="129"/>
    </row>
    <row r="9" spans="1:33" s="138" customFormat="1" ht="78" customHeight="1" thickBot="1" x14ac:dyDescent="0.3">
      <c r="A9" s="94" t="s">
        <v>176</v>
      </c>
      <c r="B9" s="130" t="s">
        <v>152</v>
      </c>
      <c r="C9" s="131" t="s">
        <v>153</v>
      </c>
      <c r="D9" s="132" t="s">
        <v>154</v>
      </c>
      <c r="E9" s="133" t="s">
        <v>155</v>
      </c>
      <c r="F9" s="133" t="s">
        <v>156</v>
      </c>
      <c r="G9" s="133" t="s">
        <v>157</v>
      </c>
      <c r="H9" s="133" t="s">
        <v>158</v>
      </c>
      <c r="I9" s="133" t="s">
        <v>159</v>
      </c>
      <c r="J9" s="133" t="s">
        <v>160</v>
      </c>
      <c r="K9" s="133" t="s">
        <v>161</v>
      </c>
      <c r="L9" s="133" t="s">
        <v>162</v>
      </c>
      <c r="M9" s="133" t="s">
        <v>163</v>
      </c>
      <c r="N9" s="133" t="s">
        <v>164</v>
      </c>
      <c r="O9" s="133" t="s">
        <v>165</v>
      </c>
      <c r="P9" s="133" t="s">
        <v>166</v>
      </c>
      <c r="Q9" s="133" t="s">
        <v>167</v>
      </c>
      <c r="R9" s="133" t="s">
        <v>168</v>
      </c>
      <c r="S9" s="133" t="s">
        <v>169</v>
      </c>
      <c r="T9" s="133" t="s">
        <v>170</v>
      </c>
      <c r="U9" s="133" t="s">
        <v>171</v>
      </c>
      <c r="V9" s="133" t="s">
        <v>172</v>
      </c>
      <c r="W9" s="134" t="s">
        <v>173</v>
      </c>
      <c r="X9" s="135" t="s">
        <v>144</v>
      </c>
      <c r="Y9" s="136" t="s">
        <v>174</v>
      </c>
      <c r="Z9" s="137" t="s">
        <v>309</v>
      </c>
    </row>
    <row r="10" spans="1:33" s="52" customFormat="1" ht="75" customHeight="1" x14ac:dyDescent="0.2">
      <c r="A10" s="95" t="s">
        <v>178</v>
      </c>
      <c r="B10" s="139">
        <f>IFERROR(VLOOKUP(A10,Mapa_Riesgos!$A$9:$I$185,2,FALSE),"")</f>
        <v>1</v>
      </c>
      <c r="C10" s="140" t="str">
        <f>IFERROR(VLOOKUP(A10,Mapa_Riesgos!$A$9:$I$185,9,FALSE),"")</f>
        <v>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v>
      </c>
      <c r="D10" s="141" t="s">
        <v>529</v>
      </c>
      <c r="E10" s="141" t="s">
        <v>529</v>
      </c>
      <c r="F10" s="141" t="s">
        <v>529</v>
      </c>
      <c r="G10" s="141" t="s">
        <v>528</v>
      </c>
      <c r="H10" s="141" t="s">
        <v>529</v>
      </c>
      <c r="I10" s="141" t="s">
        <v>529</v>
      </c>
      <c r="J10" s="141" t="s">
        <v>529</v>
      </c>
      <c r="K10" s="141" t="s">
        <v>528</v>
      </c>
      <c r="L10" s="141" t="s">
        <v>528</v>
      </c>
      <c r="M10" s="141" t="s">
        <v>529</v>
      </c>
      <c r="N10" s="141" t="s">
        <v>529</v>
      </c>
      <c r="O10" s="141" t="s">
        <v>529</v>
      </c>
      <c r="P10" s="141" t="s">
        <v>529</v>
      </c>
      <c r="Q10" s="141" t="s">
        <v>529</v>
      </c>
      <c r="R10" s="141" t="s">
        <v>529</v>
      </c>
      <c r="S10" s="141" t="s">
        <v>528</v>
      </c>
      <c r="T10" s="141" t="s">
        <v>529</v>
      </c>
      <c r="U10" s="141" t="s">
        <v>529</v>
      </c>
      <c r="V10" s="141" t="s">
        <v>528</v>
      </c>
      <c r="W10" s="140">
        <f t="shared" ref="W10:W41" si="0">COUNTIF(D10:V10,"SI")</f>
        <v>14</v>
      </c>
      <c r="X10" s="142" t="str">
        <f>IF(W10&lt;=5,"Moderado",IF(W10&lt;=11,"Mayor",IF(W10&lt;=19,"Catastrófico",0)))</f>
        <v>Catastrófico</v>
      </c>
      <c r="Y10" s="143">
        <f>IF(X10="Catastrófico",100%,IF(X10="Mayor",80%,IF(X10="Moderado",60%,IF(X10="Menor",40%,IF(X10="Leve",20%,0)))))</f>
        <v>1</v>
      </c>
      <c r="Z10" s="53" t="str">
        <f>IF(Table10[[#This Row],[No.]]="","",HYPERLINK("#"&amp;"Mapa_Riesgos!R"&amp;MATCH(B10,Mapa_Riesgos!$B$11:$B$185,0)+11,"Seguir Valoración"))</f>
        <v>Seguir Valoración</v>
      </c>
    </row>
    <row r="11" spans="1:33" s="52" customFormat="1" ht="92.1" customHeight="1" x14ac:dyDescent="0.2">
      <c r="A11" s="95" t="s">
        <v>177</v>
      </c>
      <c r="B11" s="139">
        <f>IFERROR(VLOOKUP(A11,Mapa_Riesgos!$A$9:$I$185,2,FALSE),"")</f>
        <v>6</v>
      </c>
      <c r="C11" s="140" t="str">
        <f>IFERROR(VLOOKUP(A11,Mapa_Riesgos!$A$9:$I$185,9,FALSE),"")</f>
        <v>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v>
      </c>
      <c r="D11" s="141" t="s">
        <v>529</v>
      </c>
      <c r="E11" s="141" t="s">
        <v>529</v>
      </c>
      <c r="F11" s="141" t="s">
        <v>529</v>
      </c>
      <c r="G11" s="141" t="s">
        <v>528</v>
      </c>
      <c r="H11" s="141" t="s">
        <v>529</v>
      </c>
      <c r="I11" s="141" t="s">
        <v>529</v>
      </c>
      <c r="J11" s="141" t="s">
        <v>529</v>
      </c>
      <c r="K11" s="141" t="s">
        <v>528</v>
      </c>
      <c r="L11" s="141" t="s">
        <v>529</v>
      </c>
      <c r="M11" s="141" t="s">
        <v>529</v>
      </c>
      <c r="N11" s="141" t="s">
        <v>529</v>
      </c>
      <c r="O11" s="141" t="s">
        <v>529</v>
      </c>
      <c r="P11" s="141" t="s">
        <v>529</v>
      </c>
      <c r="Q11" s="141" t="s">
        <v>529</v>
      </c>
      <c r="R11" s="141" t="s">
        <v>529</v>
      </c>
      <c r="S11" s="141" t="s">
        <v>528</v>
      </c>
      <c r="T11" s="141" t="s">
        <v>529</v>
      </c>
      <c r="U11" s="141" t="s">
        <v>529</v>
      </c>
      <c r="V11" s="141" t="s">
        <v>528</v>
      </c>
      <c r="W11" s="140">
        <f t="shared" si="0"/>
        <v>15</v>
      </c>
      <c r="X11" s="144" t="str">
        <f t="shared" ref="X11:X73" si="1">IF(W11&lt;=5,"Moderado",IF(W11&lt;=11,"Mayor",IF(W11&lt;=19,"Catastrófico",0)))</f>
        <v>Catastrófico</v>
      </c>
      <c r="Y11" s="145">
        <f t="shared" ref="Y11:Y74" si="2">IF(X11="Catastrófico",100%,IF(X11="Mayor",80%,IF(X11="Moderado",60%,IF(X11="Menor",40%,IF(X11="Leve",20%,0)))))</f>
        <v>1</v>
      </c>
      <c r="Z11" s="53" t="str">
        <f>IF(Table10[[#This Row],[No.]]="","",HYPERLINK("#"&amp;"Mapa_Riesgos!R"&amp;MATCH(B11,Mapa_Riesgos!$B$11:$B$185,0)+11,"Seguir Valoración"))</f>
        <v>Seguir Valoración</v>
      </c>
    </row>
    <row r="12" spans="1:33" s="52" customFormat="1" ht="81.95" customHeight="1" x14ac:dyDescent="0.2">
      <c r="A12" s="95" t="s">
        <v>179</v>
      </c>
      <c r="B12" s="139">
        <f>IFERROR(VLOOKUP(A12,Mapa_Riesgos!$A$9:$I$185,2,FALSE),"")</f>
        <v>10</v>
      </c>
      <c r="C12" s="140" t="str">
        <f>IFERROR(VLOOKUP(A12,Mapa_Riesgos!$A$9:$I$185,9,FALSE),"")</f>
        <v xml:space="preserve">Posibilidad de recibir o solicitar cualquier dádiva o beneficio a nombre propio o de terceros, con el fin de abstenerse de  informar o de poner en conocimiento presuntas conductas delictivas o antiéticas a investigar por las autoridades respectivas  </v>
      </c>
      <c r="D12" s="141" t="s">
        <v>529</v>
      </c>
      <c r="E12" s="141" t="s">
        <v>529</v>
      </c>
      <c r="F12" s="141" t="s">
        <v>529</v>
      </c>
      <c r="G12" s="141" t="s">
        <v>528</v>
      </c>
      <c r="H12" s="141" t="s">
        <v>529</v>
      </c>
      <c r="I12" s="141" t="s">
        <v>529</v>
      </c>
      <c r="J12" s="141" t="s">
        <v>529</v>
      </c>
      <c r="K12" s="141" t="s">
        <v>528</v>
      </c>
      <c r="L12" s="141" t="s">
        <v>529</v>
      </c>
      <c r="M12" s="141" t="s">
        <v>529</v>
      </c>
      <c r="N12" s="141" t="s">
        <v>529</v>
      </c>
      <c r="O12" s="141" t="s">
        <v>529</v>
      </c>
      <c r="P12" s="141" t="s">
        <v>529</v>
      </c>
      <c r="Q12" s="141" t="s">
        <v>529</v>
      </c>
      <c r="R12" s="141" t="s">
        <v>529</v>
      </c>
      <c r="S12" s="141" t="s">
        <v>528</v>
      </c>
      <c r="T12" s="141" t="s">
        <v>529</v>
      </c>
      <c r="U12" s="141" t="s">
        <v>529</v>
      </c>
      <c r="V12" s="141" t="s">
        <v>528</v>
      </c>
      <c r="W12" s="140">
        <f t="shared" si="0"/>
        <v>15</v>
      </c>
      <c r="X12" s="144" t="str">
        <f t="shared" si="1"/>
        <v>Catastrófico</v>
      </c>
      <c r="Y12" s="145">
        <f t="shared" si="2"/>
        <v>1</v>
      </c>
      <c r="Z12" s="53" t="str">
        <f>IF(Table10[[#This Row],[No.]]="","",HYPERLINK("#"&amp;"Mapa_Riesgos!R"&amp;MATCH(B12,Mapa_Riesgos!$B$11:$B$185,0)+11,"Seguir Valoración"))</f>
        <v>Seguir Valoración</v>
      </c>
    </row>
    <row r="13" spans="1:33" s="52" customFormat="1" ht="39.950000000000003" customHeight="1" x14ac:dyDescent="0.2">
      <c r="A13" s="95" t="s">
        <v>180</v>
      </c>
      <c r="B13" s="139">
        <f>IFERROR(VLOOKUP(A13,Mapa_Riesgos!$A$9:$I$185,2,FALSE),"")</f>
        <v>11</v>
      </c>
      <c r="C13" s="140" t="str">
        <f>IFERROR(VLOOKUP(A13,Mapa_Riesgos!$A$9:$I$185,9,FALSE),"")</f>
        <v>Posibilidad de recibir o solicitar cualquier dádiva o beneficio a nombre propio o de terceros, con el fin de dar uso indebido o ilícito de información confidencial, privilegiada o reservada relativa a los procesos que adelanta la SAE así como de sus sistemas de información</v>
      </c>
      <c r="D13" s="141" t="s">
        <v>529</v>
      </c>
      <c r="E13" s="141" t="s">
        <v>529</v>
      </c>
      <c r="F13" s="141" t="s">
        <v>529</v>
      </c>
      <c r="G13" s="141" t="s">
        <v>528</v>
      </c>
      <c r="H13" s="141" t="s">
        <v>529</v>
      </c>
      <c r="I13" s="141" t="s">
        <v>529</v>
      </c>
      <c r="J13" s="141" t="s">
        <v>529</v>
      </c>
      <c r="K13" s="141" t="s">
        <v>528</v>
      </c>
      <c r="L13" s="141" t="s">
        <v>529</v>
      </c>
      <c r="M13" s="141" t="s">
        <v>529</v>
      </c>
      <c r="N13" s="141" t="s">
        <v>529</v>
      </c>
      <c r="O13" s="141" t="s">
        <v>529</v>
      </c>
      <c r="P13" s="141" t="s">
        <v>529</v>
      </c>
      <c r="Q13" s="141" t="s">
        <v>529</v>
      </c>
      <c r="R13" s="141" t="s">
        <v>529</v>
      </c>
      <c r="S13" s="141" t="s">
        <v>528</v>
      </c>
      <c r="T13" s="141" t="s">
        <v>529</v>
      </c>
      <c r="U13" s="141" t="s">
        <v>529</v>
      </c>
      <c r="V13" s="141" t="s">
        <v>528</v>
      </c>
      <c r="W13" s="140">
        <f t="shared" si="0"/>
        <v>15</v>
      </c>
      <c r="X13" s="144" t="str">
        <f t="shared" si="1"/>
        <v>Catastrófico</v>
      </c>
      <c r="Y13" s="145">
        <f t="shared" si="2"/>
        <v>1</v>
      </c>
      <c r="Z13" s="53" t="str">
        <f>IF(Table10[[#This Row],[No.]]="","",HYPERLINK("#"&amp;"Mapa_Riesgos!R"&amp;MATCH(B13,Mapa_Riesgos!$B$11:$B$185,0)+11,"Seguir Valoración"))</f>
        <v>Seguir Valoración</v>
      </c>
    </row>
    <row r="14" spans="1:33" s="52" customFormat="1" ht="51" customHeight="1" x14ac:dyDescent="0.2">
      <c r="A14" s="95" t="s">
        <v>181</v>
      </c>
      <c r="B14" s="139">
        <f>IFERROR(VLOOKUP(A14,Mapa_Riesgos!$A$9:$I$185,2,FALSE),"")</f>
        <v>13</v>
      </c>
      <c r="C14" s="140" t="str">
        <f>IFERROR(VLOOKUP(A14,Mapa_Riesgos!$A$9:$I$185,9,FALSE),"")</f>
        <v>Posibilidad de recibir o solicitar cualquier dádiva o beneficio a nombre propio o de terceros, con el fin de favorecer a terceros para que de manera ilegal  se  apropien de activos del estado.</v>
      </c>
      <c r="D14" s="141" t="s">
        <v>529</v>
      </c>
      <c r="E14" s="141" t="s">
        <v>529</v>
      </c>
      <c r="F14" s="141" t="s">
        <v>529</v>
      </c>
      <c r="G14" s="141" t="s">
        <v>528</v>
      </c>
      <c r="H14" s="141" t="s">
        <v>529</v>
      </c>
      <c r="I14" s="141" t="s">
        <v>529</v>
      </c>
      <c r="J14" s="141" t="s">
        <v>529</v>
      </c>
      <c r="K14" s="141" t="s">
        <v>528</v>
      </c>
      <c r="L14" s="141" t="s">
        <v>529</v>
      </c>
      <c r="M14" s="141" t="s">
        <v>529</v>
      </c>
      <c r="N14" s="141" t="s">
        <v>529</v>
      </c>
      <c r="O14" s="141" t="s">
        <v>529</v>
      </c>
      <c r="P14" s="141" t="s">
        <v>529</v>
      </c>
      <c r="Q14" s="141" t="s">
        <v>529</v>
      </c>
      <c r="R14" s="141" t="s">
        <v>529</v>
      </c>
      <c r="S14" s="141" t="s">
        <v>528</v>
      </c>
      <c r="T14" s="141" t="s">
        <v>529</v>
      </c>
      <c r="U14" s="141" t="s">
        <v>529</v>
      </c>
      <c r="V14" s="141" t="s">
        <v>528</v>
      </c>
      <c r="W14" s="140">
        <f t="shared" si="0"/>
        <v>15</v>
      </c>
      <c r="X14" s="144" t="str">
        <f t="shared" si="1"/>
        <v>Catastrófico</v>
      </c>
      <c r="Y14" s="145">
        <f t="shared" si="2"/>
        <v>1</v>
      </c>
      <c r="Z14" s="53" t="str">
        <f>IF(Table10[[#This Row],[No.]]="","",HYPERLINK("#"&amp;"Mapa_Riesgos!R"&amp;MATCH(B14,Mapa_Riesgos!$B$11:$B$185,0)+11,"Seguir Valoración"))</f>
        <v>Seguir Valoración</v>
      </c>
    </row>
    <row r="15" spans="1:33" s="52" customFormat="1" ht="63.75" x14ac:dyDescent="0.2">
      <c r="A15" s="95" t="s">
        <v>182</v>
      </c>
      <c r="B15" s="139">
        <f>IFERROR(VLOOKUP(A15,Mapa_Riesgos!$A$9:$I$185,2,FALSE),"")</f>
        <v>128</v>
      </c>
      <c r="C15" s="140" t="str">
        <f>IFERROR(VLOOKUP(A15,Mapa_Riesgos!$A$9:$I$185,9,FALSE),"")</f>
        <v>Posibilidad de recibir o solicitar cualquier dádiva o beneficio a nombre propio o de terceros, con el fin de manipular o direccionar  información procesada o generada en el marco de la actividad de la auditoría interna.</v>
      </c>
      <c r="D15" s="141" t="s">
        <v>529</v>
      </c>
      <c r="E15" s="141" t="s">
        <v>529</v>
      </c>
      <c r="F15" s="141" t="s">
        <v>529</v>
      </c>
      <c r="G15" s="141" t="s">
        <v>528</v>
      </c>
      <c r="H15" s="141" t="s">
        <v>529</v>
      </c>
      <c r="I15" s="141" t="s">
        <v>529</v>
      </c>
      <c r="J15" s="141" t="s">
        <v>529</v>
      </c>
      <c r="K15" s="141" t="s">
        <v>528</v>
      </c>
      <c r="L15" s="141" t="s">
        <v>529</v>
      </c>
      <c r="M15" s="141" t="s">
        <v>529</v>
      </c>
      <c r="N15" s="141" t="s">
        <v>529</v>
      </c>
      <c r="O15" s="141" t="s">
        <v>529</v>
      </c>
      <c r="P15" s="141" t="s">
        <v>529</v>
      </c>
      <c r="Q15" s="141" t="s">
        <v>529</v>
      </c>
      <c r="R15" s="141" t="s">
        <v>529</v>
      </c>
      <c r="S15" s="141" t="s">
        <v>528</v>
      </c>
      <c r="T15" s="141" t="s">
        <v>529</v>
      </c>
      <c r="U15" s="141" t="s">
        <v>529</v>
      </c>
      <c r="V15" s="141" t="s">
        <v>528</v>
      </c>
      <c r="W15" s="140">
        <f t="shared" si="0"/>
        <v>15</v>
      </c>
      <c r="X15" s="144" t="str">
        <f t="shared" si="1"/>
        <v>Catastrófico</v>
      </c>
      <c r="Y15" s="145">
        <f t="shared" si="2"/>
        <v>1</v>
      </c>
      <c r="Z15" s="53" t="str">
        <f>IF(Table10[[#This Row],[No.]]="","",HYPERLINK("#"&amp;"Mapa_Riesgos!R"&amp;MATCH(B15,Mapa_Riesgos!$B$11:$B$185,0)+11,"Seguir Valoración"))</f>
        <v>Seguir Valoración</v>
      </c>
    </row>
    <row r="16" spans="1:33" s="52" customFormat="1" ht="63.75" x14ac:dyDescent="0.2">
      <c r="A16" s="95" t="s">
        <v>183</v>
      </c>
      <c r="B16" s="139">
        <f>IFERROR(VLOOKUP(A16,Mapa_Riesgos!$A$9:$I$185,2,FALSE),"")</f>
        <v>177</v>
      </c>
      <c r="C16" s="140" t="str">
        <f>IFERROR(VLOOKUP(A16,Mapa_Riesgos!$A$9:$I$185,9,FALSE),"")</f>
        <v>Posibilidad de recibir o solicitar cualquier dádiva o beneficio a nombre propio o de terceros, con el fin de alterar o manipular ilegalmente la información de los activos recibidos que puedan afectar su potencial de productividad</v>
      </c>
      <c r="D16" s="141" t="s">
        <v>529</v>
      </c>
      <c r="E16" s="141" t="s">
        <v>529</v>
      </c>
      <c r="F16" s="141" t="s">
        <v>529</v>
      </c>
      <c r="G16" s="141" t="s">
        <v>528</v>
      </c>
      <c r="H16" s="141" t="s">
        <v>529</v>
      </c>
      <c r="I16" s="141" t="s">
        <v>529</v>
      </c>
      <c r="J16" s="141" t="s">
        <v>529</v>
      </c>
      <c r="K16" s="141" t="s">
        <v>528</v>
      </c>
      <c r="L16" s="141" t="s">
        <v>529</v>
      </c>
      <c r="M16" s="141" t="s">
        <v>529</v>
      </c>
      <c r="N16" s="141" t="s">
        <v>529</v>
      </c>
      <c r="O16" s="141" t="s">
        <v>529</v>
      </c>
      <c r="P16" s="141" t="s">
        <v>529</v>
      </c>
      <c r="Q16" s="141" t="s">
        <v>529</v>
      </c>
      <c r="R16" s="141" t="s">
        <v>529</v>
      </c>
      <c r="S16" s="141" t="s">
        <v>528</v>
      </c>
      <c r="T16" s="141" t="s">
        <v>529</v>
      </c>
      <c r="U16" s="141" t="s">
        <v>529</v>
      </c>
      <c r="V16" s="141" t="s">
        <v>528</v>
      </c>
      <c r="W16" s="140">
        <f t="shared" si="0"/>
        <v>15</v>
      </c>
      <c r="X16" s="144" t="str">
        <f t="shared" si="1"/>
        <v>Catastrófico</v>
      </c>
      <c r="Y16" s="145">
        <f t="shared" si="2"/>
        <v>1</v>
      </c>
      <c r="Z16" s="53" t="str">
        <f>IF(Table10[[#This Row],[No.]]="","",HYPERLINK("#"&amp;"Mapa_Riesgos!R"&amp;MATCH(B16,Mapa_Riesgos!$B$11:$B$185,0)+11,"Seguir Valoración"))</f>
        <v>Seguir Valoración</v>
      </c>
    </row>
    <row r="17" spans="1:26" s="52" customFormat="1" ht="76.5" x14ac:dyDescent="0.2">
      <c r="A17" s="95" t="s">
        <v>184</v>
      </c>
      <c r="B17" s="139">
        <f>IFERROR(VLOOKUP(A17,Mapa_Riesgos!$A$9:$I$185,2,FALSE),"")</f>
        <v>178</v>
      </c>
      <c r="C17" s="140" t="str">
        <f>IFERROR(VLOOKUP(A17,Mapa_Riesgos!$A$9:$I$185,9,FALSE),"")</f>
        <v>Posibilidad de recibir o solicitar cualquier dádiva o beneficio a nombre propio o de terceros, con el fin de favorecer a terceros en el proceso de registro de depositarios provisionales y liquidadores para la administración de los activos a cargo de SAE.</v>
      </c>
      <c r="D17" s="141" t="s">
        <v>529</v>
      </c>
      <c r="E17" s="141" t="s">
        <v>529</v>
      </c>
      <c r="F17" s="141" t="s">
        <v>529</v>
      </c>
      <c r="G17" s="141" t="s">
        <v>528</v>
      </c>
      <c r="H17" s="141" t="s">
        <v>529</v>
      </c>
      <c r="I17" s="141" t="s">
        <v>529</v>
      </c>
      <c r="J17" s="141" t="s">
        <v>529</v>
      </c>
      <c r="K17" s="141" t="s">
        <v>528</v>
      </c>
      <c r="L17" s="141" t="s">
        <v>529</v>
      </c>
      <c r="M17" s="141" t="s">
        <v>529</v>
      </c>
      <c r="N17" s="141" t="s">
        <v>529</v>
      </c>
      <c r="O17" s="141" t="s">
        <v>529</v>
      </c>
      <c r="P17" s="141" t="s">
        <v>529</v>
      </c>
      <c r="Q17" s="141" t="s">
        <v>529</v>
      </c>
      <c r="R17" s="141" t="s">
        <v>529</v>
      </c>
      <c r="S17" s="141" t="s">
        <v>528</v>
      </c>
      <c r="T17" s="141" t="s">
        <v>529</v>
      </c>
      <c r="U17" s="141" t="s">
        <v>529</v>
      </c>
      <c r="V17" s="141" t="s">
        <v>528</v>
      </c>
      <c r="W17" s="140">
        <f t="shared" si="0"/>
        <v>15</v>
      </c>
      <c r="X17" s="144" t="str">
        <f t="shared" si="1"/>
        <v>Catastrófico</v>
      </c>
      <c r="Y17" s="145">
        <f t="shared" si="2"/>
        <v>1</v>
      </c>
      <c r="Z17" s="53" t="str">
        <f>IF(Table10[[#This Row],[No.]]="","",HYPERLINK("#"&amp;"Mapa_Riesgos!R"&amp;MATCH(B17,Mapa_Riesgos!$B$11:$B$185,0)+11,"Seguir Valoración"))</f>
        <v>Seguir Valoración</v>
      </c>
    </row>
    <row r="18" spans="1:26" s="52" customFormat="1" ht="76.5" x14ac:dyDescent="0.2">
      <c r="A18" s="95" t="s">
        <v>185</v>
      </c>
      <c r="B18" s="139">
        <f>IFERROR(VLOOKUP(A18,Mapa_Riesgos!$A$9:$I$185,2,FALSE),"")</f>
        <v>179</v>
      </c>
      <c r="C18" s="140" t="str">
        <f>IFERROR(VLOOKUP(A18,Mapa_Riesgos!$A$9:$I$185,9,FALSE),"")</f>
        <v>Posibilidad de recibir o solicitar cualquier dádiva o beneficio a nombre propio o de terceros, con el fin de favorecer a terceros en el registro de revisores fiscales para la administración de sociedades activas y en liquidación a cargo de SAE</v>
      </c>
      <c r="D18" s="141" t="s">
        <v>529</v>
      </c>
      <c r="E18" s="141" t="s">
        <v>529</v>
      </c>
      <c r="F18" s="141" t="s">
        <v>529</v>
      </c>
      <c r="G18" s="141" t="s">
        <v>528</v>
      </c>
      <c r="H18" s="141" t="s">
        <v>529</v>
      </c>
      <c r="I18" s="141" t="s">
        <v>529</v>
      </c>
      <c r="J18" s="141" t="s">
        <v>529</v>
      </c>
      <c r="K18" s="141" t="s">
        <v>528</v>
      </c>
      <c r="L18" s="141" t="s">
        <v>529</v>
      </c>
      <c r="M18" s="141" t="s">
        <v>529</v>
      </c>
      <c r="N18" s="141" t="s">
        <v>529</v>
      </c>
      <c r="O18" s="141" t="s">
        <v>529</v>
      </c>
      <c r="P18" s="141" t="s">
        <v>529</v>
      </c>
      <c r="Q18" s="141" t="s">
        <v>529</v>
      </c>
      <c r="R18" s="141" t="s">
        <v>529</v>
      </c>
      <c r="S18" s="141" t="s">
        <v>528</v>
      </c>
      <c r="T18" s="141" t="s">
        <v>529</v>
      </c>
      <c r="U18" s="141" t="s">
        <v>529</v>
      </c>
      <c r="V18" s="141" t="s">
        <v>528</v>
      </c>
      <c r="W18" s="140">
        <f t="shared" si="0"/>
        <v>15</v>
      </c>
      <c r="X18" s="144" t="str">
        <f t="shared" si="1"/>
        <v>Catastrófico</v>
      </c>
      <c r="Y18" s="145">
        <f t="shared" si="2"/>
        <v>1</v>
      </c>
      <c r="Z18" s="53" t="str">
        <f>IF(Table10[[#This Row],[No.]]="","",HYPERLINK("#"&amp;"Mapa_Riesgos!R"&amp;MATCH(B18,Mapa_Riesgos!$B$11:$B$185,0)+11,"Seguir Valoración"))</f>
        <v>Seguir Valoración</v>
      </c>
    </row>
    <row r="19" spans="1:26" s="52" customFormat="1" ht="48" customHeight="1" x14ac:dyDescent="0.2">
      <c r="A19" s="95" t="s">
        <v>186</v>
      </c>
      <c r="B19" s="139">
        <f>IFERROR(VLOOKUP(A19,Mapa_Riesgos!$A$9:$I$185,2,FALSE),"")</f>
        <v>180</v>
      </c>
      <c r="C19" s="140" t="str">
        <f>IFERROR(VLOOKUP(A19,Mapa_Riesgos!$A$9:$I$185,9,FALSE),"")</f>
        <v xml:space="preserve">Posibilidad de recibir o solicitar cualquier dádiva o beneficio a nombre propio o de terceros, con el fin de alterar de manera indebida e ilícita diagnósticos de activos para direccionar los mecanismos de disposición temporal o definitiva de los bienes </v>
      </c>
      <c r="D19" s="141" t="s">
        <v>529</v>
      </c>
      <c r="E19" s="141" t="s">
        <v>529</v>
      </c>
      <c r="F19" s="141" t="s">
        <v>529</v>
      </c>
      <c r="G19" s="141" t="s">
        <v>528</v>
      </c>
      <c r="H19" s="141" t="s">
        <v>529</v>
      </c>
      <c r="I19" s="141" t="s">
        <v>529</v>
      </c>
      <c r="J19" s="141" t="s">
        <v>529</v>
      </c>
      <c r="K19" s="141" t="s">
        <v>528</v>
      </c>
      <c r="L19" s="141" t="s">
        <v>529</v>
      </c>
      <c r="M19" s="141" t="s">
        <v>529</v>
      </c>
      <c r="N19" s="141" t="s">
        <v>529</v>
      </c>
      <c r="O19" s="141" t="s">
        <v>529</v>
      </c>
      <c r="P19" s="141" t="s">
        <v>529</v>
      </c>
      <c r="Q19" s="141" t="s">
        <v>529</v>
      </c>
      <c r="R19" s="141" t="s">
        <v>529</v>
      </c>
      <c r="S19" s="141" t="s">
        <v>528</v>
      </c>
      <c r="T19" s="141" t="s">
        <v>529</v>
      </c>
      <c r="U19" s="141" t="s">
        <v>529</v>
      </c>
      <c r="V19" s="141" t="s">
        <v>528</v>
      </c>
      <c r="W19" s="140">
        <f t="shared" si="0"/>
        <v>15</v>
      </c>
      <c r="X19" s="144" t="str">
        <f t="shared" si="1"/>
        <v>Catastrófico</v>
      </c>
      <c r="Y19" s="145">
        <f t="shared" si="2"/>
        <v>1</v>
      </c>
      <c r="Z19" s="53" t="str">
        <f>IF(Table10[[#This Row],[No.]]="","",HYPERLINK("#"&amp;"Mapa_Riesgos!R"&amp;MATCH(B19,Mapa_Riesgos!$B$11:$B$185,0)+11,"Seguir Valoración"))</f>
        <v>Seguir Valoración</v>
      </c>
    </row>
    <row r="20" spans="1:26" s="52" customFormat="1" ht="82.5" customHeight="1" x14ac:dyDescent="0.2">
      <c r="A20" s="95" t="s">
        <v>187</v>
      </c>
      <c r="B20" s="139">
        <f>IFERROR(VLOOKUP(A20,Mapa_Riesgos!$A$9:$I$185,2,FALSE),"")</f>
        <v>181</v>
      </c>
      <c r="C20" s="140" t="str">
        <f>IFERROR(VLOOKUP(A20,Mapa_Riesgos!$A$9:$I$185,9,FALSE),"")</f>
        <v>Posibilidad de recibir o solicitar cualquier dádiva o beneficio a nombre propio o de terceros, con el fin de favorecer el registro e inscripción de bancas de inversión sin el cumplimiento de los requisitos exigibles.</v>
      </c>
      <c r="D20" s="141" t="s">
        <v>529</v>
      </c>
      <c r="E20" s="141" t="s">
        <v>529</v>
      </c>
      <c r="F20" s="141" t="s">
        <v>529</v>
      </c>
      <c r="G20" s="141" t="s">
        <v>528</v>
      </c>
      <c r="H20" s="141" t="s">
        <v>529</v>
      </c>
      <c r="I20" s="141" t="s">
        <v>529</v>
      </c>
      <c r="J20" s="141" t="s">
        <v>529</v>
      </c>
      <c r="K20" s="141" t="s">
        <v>528</v>
      </c>
      <c r="L20" s="141" t="s">
        <v>529</v>
      </c>
      <c r="M20" s="141" t="s">
        <v>529</v>
      </c>
      <c r="N20" s="141" t="s">
        <v>529</v>
      </c>
      <c r="O20" s="141" t="s">
        <v>529</v>
      </c>
      <c r="P20" s="141" t="s">
        <v>529</v>
      </c>
      <c r="Q20" s="141" t="s">
        <v>529</v>
      </c>
      <c r="R20" s="141" t="s">
        <v>529</v>
      </c>
      <c r="S20" s="141" t="s">
        <v>528</v>
      </c>
      <c r="T20" s="141" t="s">
        <v>529</v>
      </c>
      <c r="U20" s="141" t="s">
        <v>529</v>
      </c>
      <c r="V20" s="141" t="s">
        <v>528</v>
      </c>
      <c r="W20" s="140">
        <f t="shared" si="0"/>
        <v>15</v>
      </c>
      <c r="X20" s="144" t="str">
        <f t="shared" si="1"/>
        <v>Catastrófico</v>
      </c>
      <c r="Y20" s="145">
        <f t="shared" si="2"/>
        <v>1</v>
      </c>
      <c r="Z20" s="53" t="str">
        <f>IF(Table10[[#This Row],[No.]]="","",HYPERLINK("#"&amp;"Mapa_Riesgos!R"&amp;MATCH(B20,Mapa_Riesgos!$B$11:$B$185,0)+11,"Seguir Valoración"))</f>
        <v>Seguir Valoración</v>
      </c>
    </row>
    <row r="21" spans="1:26" s="52" customFormat="1" ht="56.25" customHeight="1" x14ac:dyDescent="0.2">
      <c r="A21" s="95" t="s">
        <v>188</v>
      </c>
      <c r="B21" s="139">
        <f>IFERROR(VLOOKUP(A21,Mapa_Riesgos!$A$9:$I$185,2,FALSE),"")</f>
        <v>182</v>
      </c>
      <c r="C21" s="140" t="str">
        <f>IFERROR(VLOOKUP(A21,Mapa_Riesgos!$A$9:$I$185,9,FALSE),"")</f>
        <v>Posibilidad de recibir o solicitar cualquier dádiva o beneficio a nombre propio o de terceros, con el fin de alterar o modificar irregular o ilícitamente la valoración o avalúos de los bienes administrados por SAE.</v>
      </c>
      <c r="D21" s="141" t="s">
        <v>529</v>
      </c>
      <c r="E21" s="141" t="s">
        <v>529</v>
      </c>
      <c r="F21" s="141" t="s">
        <v>529</v>
      </c>
      <c r="G21" s="141" t="s">
        <v>529</v>
      </c>
      <c r="H21" s="141" t="s">
        <v>529</v>
      </c>
      <c r="I21" s="141" t="s">
        <v>529</v>
      </c>
      <c r="J21" s="141" t="s">
        <v>529</v>
      </c>
      <c r="K21" s="141" t="s">
        <v>528</v>
      </c>
      <c r="L21" s="141" t="s">
        <v>529</v>
      </c>
      <c r="M21" s="141" t="s">
        <v>529</v>
      </c>
      <c r="N21" s="141" t="s">
        <v>529</v>
      </c>
      <c r="O21" s="141" t="s">
        <v>529</v>
      </c>
      <c r="P21" s="141" t="s">
        <v>529</v>
      </c>
      <c r="Q21" s="141" t="s">
        <v>529</v>
      </c>
      <c r="R21" s="141" t="s">
        <v>529</v>
      </c>
      <c r="S21" s="141" t="s">
        <v>528</v>
      </c>
      <c r="T21" s="141" t="s">
        <v>529</v>
      </c>
      <c r="U21" s="141" t="s">
        <v>529</v>
      </c>
      <c r="V21" s="141" t="s">
        <v>528</v>
      </c>
      <c r="W21" s="140">
        <f t="shared" si="0"/>
        <v>16</v>
      </c>
      <c r="X21" s="144" t="str">
        <f t="shared" si="1"/>
        <v>Catastrófico</v>
      </c>
      <c r="Y21" s="145">
        <f t="shared" si="2"/>
        <v>1</v>
      </c>
      <c r="Z21" s="53" t="str">
        <f>IF(Table10[[#This Row],[No.]]="","",HYPERLINK("#"&amp;"Mapa_Riesgos!R"&amp;MATCH(B21,Mapa_Riesgos!$B$11:$B$185,0)+11,"Seguir Valoración"))</f>
        <v>Seguir Valoración</v>
      </c>
    </row>
    <row r="22" spans="1:26" s="52" customFormat="1" ht="66" customHeight="1" x14ac:dyDescent="0.2">
      <c r="A22" s="95" t="s">
        <v>189</v>
      </c>
      <c r="B22" s="139">
        <f>IFERROR(VLOOKUP(A22,Mapa_Riesgos!$A$9:$I$185,2,FALSE),"")</f>
        <v>183</v>
      </c>
      <c r="C22" s="140" t="str">
        <f>IFERROR(VLOOKUP(A22,Mapa_Riesgos!$A$9:$I$185,9,FALSE),"")</f>
        <v>Posibilidad de recibir o solicitar cualquier dádiva o beneficio a nombre propio o de terceros, con el fin de alterar la valoración de los estimados de renta de los bienes inmuebles administrados por SAE.</v>
      </c>
      <c r="D22" s="141" t="s">
        <v>529</v>
      </c>
      <c r="E22" s="141" t="s">
        <v>529</v>
      </c>
      <c r="F22" s="141" t="s">
        <v>529</v>
      </c>
      <c r="G22" s="141" t="s">
        <v>529</v>
      </c>
      <c r="H22" s="141" t="s">
        <v>528</v>
      </c>
      <c r="I22" s="141" t="s">
        <v>529</v>
      </c>
      <c r="J22" s="141" t="s">
        <v>529</v>
      </c>
      <c r="K22" s="141" t="s">
        <v>528</v>
      </c>
      <c r="L22" s="141" t="s">
        <v>529</v>
      </c>
      <c r="M22" s="141" t="s">
        <v>529</v>
      </c>
      <c r="N22" s="141" t="s">
        <v>529</v>
      </c>
      <c r="O22" s="141" t="s">
        <v>529</v>
      </c>
      <c r="P22" s="141" t="s">
        <v>529</v>
      </c>
      <c r="Q22" s="141" t="s">
        <v>529</v>
      </c>
      <c r="R22" s="141" t="s">
        <v>529</v>
      </c>
      <c r="S22" s="141" t="s">
        <v>528</v>
      </c>
      <c r="T22" s="141" t="s">
        <v>529</v>
      </c>
      <c r="U22" s="141" t="s">
        <v>529</v>
      </c>
      <c r="V22" s="141" t="s">
        <v>528</v>
      </c>
      <c r="W22" s="140">
        <f t="shared" si="0"/>
        <v>15</v>
      </c>
      <c r="X22" s="144" t="str">
        <f t="shared" si="1"/>
        <v>Catastrófico</v>
      </c>
      <c r="Y22" s="145">
        <f t="shared" si="2"/>
        <v>1</v>
      </c>
      <c r="Z22" s="53" t="str">
        <f>IF(Table10[[#This Row],[No.]]="","",HYPERLINK("#"&amp;"Mapa_Riesgos!R"&amp;MATCH(B22,Mapa_Riesgos!$B$11:$B$185,0)+11,"Seguir Valoración"))</f>
        <v>Seguir Valoración</v>
      </c>
    </row>
    <row r="23" spans="1:26" s="52" customFormat="1" ht="51" x14ac:dyDescent="0.2">
      <c r="A23" s="95" t="s">
        <v>190</v>
      </c>
      <c r="B23" s="139">
        <f>IFERROR(VLOOKUP(A23,Mapa_Riesgos!$A$9:$I$185,2,FALSE),"")</f>
        <v>184</v>
      </c>
      <c r="C23" s="140" t="str">
        <f>IFERROR(VLOOKUP(A23,Mapa_Riesgos!$A$9:$I$185,9,FALSE),"")</f>
        <v>Posibilidad de recibir o solicitar cualquier dádiva o beneficio a nombre propio o de terceros, con el fin de enajenar de manera temprana un bien sin el cumplimiento de los requisitos exigibles.</v>
      </c>
      <c r="D23" s="141" t="s">
        <v>529</v>
      </c>
      <c r="E23" s="141" t="s">
        <v>529</v>
      </c>
      <c r="F23" s="141" t="s">
        <v>529</v>
      </c>
      <c r="G23" s="141" t="s">
        <v>529</v>
      </c>
      <c r="H23" s="141" t="s">
        <v>529</v>
      </c>
      <c r="I23" s="141" t="s">
        <v>529</v>
      </c>
      <c r="J23" s="141" t="s">
        <v>529</v>
      </c>
      <c r="K23" s="141" t="s">
        <v>528</v>
      </c>
      <c r="L23" s="141" t="s">
        <v>529</v>
      </c>
      <c r="M23" s="141" t="s">
        <v>529</v>
      </c>
      <c r="N23" s="141" t="s">
        <v>529</v>
      </c>
      <c r="O23" s="141" t="s">
        <v>529</v>
      </c>
      <c r="P23" s="141" t="s">
        <v>529</v>
      </c>
      <c r="Q23" s="141" t="s">
        <v>529</v>
      </c>
      <c r="R23" s="141" t="s">
        <v>529</v>
      </c>
      <c r="S23" s="141" t="s">
        <v>528</v>
      </c>
      <c r="T23" s="141" t="s">
        <v>529</v>
      </c>
      <c r="U23" s="141" t="s">
        <v>529</v>
      </c>
      <c r="V23" s="141" t="s">
        <v>528</v>
      </c>
      <c r="W23" s="140">
        <f t="shared" si="0"/>
        <v>16</v>
      </c>
      <c r="X23" s="144" t="str">
        <f t="shared" si="1"/>
        <v>Catastrófico</v>
      </c>
      <c r="Y23" s="145">
        <f t="shared" si="2"/>
        <v>1</v>
      </c>
      <c r="Z23" s="53" t="str">
        <f>IF(Table10[[#This Row],[No.]]="","",HYPERLINK("#"&amp;"Mapa_Riesgos!R"&amp;MATCH(B23,Mapa_Riesgos!$B$11:$B$185,0)+11,"Seguir Valoración"))</f>
        <v>Seguir Valoración</v>
      </c>
    </row>
    <row r="24" spans="1:26" s="52" customFormat="1" ht="48" customHeight="1" x14ac:dyDescent="0.2">
      <c r="A24" s="95" t="s">
        <v>191</v>
      </c>
      <c r="B24" s="139">
        <f>IFERROR(VLOOKUP(A24,Mapa_Riesgos!$A$9:$I$185,2,FALSE),"")</f>
        <v>185</v>
      </c>
      <c r="C24" s="140" t="str">
        <f>IFERROR(VLOOKUP(A24,Mapa_Riesgos!$A$9:$I$185,9,FALSE),"")</f>
        <v>Posibilidad de recibir o solicitar cualquier dádiva o beneficio a nombre propio o de terceros, con el fin de asignar un bien para su disposición o administración temporal sin el cumplimiento de los requisitos de ley y la normativa definida.</v>
      </c>
      <c r="D24" s="141" t="s">
        <v>529</v>
      </c>
      <c r="E24" s="141" t="s">
        <v>529</v>
      </c>
      <c r="F24" s="141" t="s">
        <v>529</v>
      </c>
      <c r="G24" s="141" t="s">
        <v>529</v>
      </c>
      <c r="H24" s="141" t="s">
        <v>529</v>
      </c>
      <c r="I24" s="141" t="s">
        <v>529</v>
      </c>
      <c r="J24" s="141" t="s">
        <v>529</v>
      </c>
      <c r="K24" s="141" t="s">
        <v>528</v>
      </c>
      <c r="L24" s="141" t="s">
        <v>529</v>
      </c>
      <c r="M24" s="141" t="s">
        <v>529</v>
      </c>
      <c r="N24" s="141" t="s">
        <v>529</v>
      </c>
      <c r="O24" s="141" t="s">
        <v>529</v>
      </c>
      <c r="P24" s="141" t="s">
        <v>529</v>
      </c>
      <c r="Q24" s="141" t="s">
        <v>529</v>
      </c>
      <c r="R24" s="141" t="s">
        <v>529</v>
      </c>
      <c r="S24" s="141" t="s">
        <v>528</v>
      </c>
      <c r="T24" s="141" t="s">
        <v>529</v>
      </c>
      <c r="U24" s="141" t="s">
        <v>529</v>
      </c>
      <c r="V24" s="141" t="s">
        <v>528</v>
      </c>
      <c r="W24" s="140">
        <f t="shared" si="0"/>
        <v>16</v>
      </c>
      <c r="X24" s="144" t="str">
        <f t="shared" si="1"/>
        <v>Catastrófico</v>
      </c>
      <c r="Y24" s="145">
        <f t="shared" si="2"/>
        <v>1</v>
      </c>
      <c r="Z24" s="53" t="str">
        <f>IF(Table10[[#This Row],[No.]]="","",HYPERLINK("#"&amp;"Mapa_Riesgos!R"&amp;MATCH(B24,Mapa_Riesgos!$B$11:$B$185,0)+11,"Seguir Valoración"))</f>
        <v>Seguir Valoración</v>
      </c>
    </row>
    <row r="25" spans="1:26" s="52" customFormat="1" ht="66" customHeight="1" x14ac:dyDescent="0.2">
      <c r="A25" s="95" t="s">
        <v>192</v>
      </c>
      <c r="B25" s="139">
        <f>IFERROR(VLOOKUP(A25,Mapa_Riesgos!$A$9:$I$185,2,FALSE),"")</f>
        <v>186</v>
      </c>
      <c r="C25" s="140" t="str">
        <f>IFERROR(VLOOKUP(A25,Mapa_Riesgos!$A$9:$I$185,9,FALSE),"")</f>
        <v>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v>
      </c>
      <c r="D25" s="141" t="s">
        <v>529</v>
      </c>
      <c r="E25" s="141" t="s">
        <v>529</v>
      </c>
      <c r="F25" s="141" t="s">
        <v>529</v>
      </c>
      <c r="G25" s="141" t="s">
        <v>529</v>
      </c>
      <c r="H25" s="141" t="s">
        <v>529</v>
      </c>
      <c r="I25" s="141" t="s">
        <v>529</v>
      </c>
      <c r="J25" s="141" t="s">
        <v>529</v>
      </c>
      <c r="K25" s="141" t="s">
        <v>528</v>
      </c>
      <c r="L25" s="141" t="s">
        <v>529</v>
      </c>
      <c r="M25" s="141" t="s">
        <v>529</v>
      </c>
      <c r="N25" s="141" t="s">
        <v>529</v>
      </c>
      <c r="O25" s="141" t="s">
        <v>529</v>
      </c>
      <c r="P25" s="141" t="s">
        <v>529</v>
      </c>
      <c r="Q25" s="141" t="s">
        <v>529</v>
      </c>
      <c r="R25" s="141" t="s">
        <v>529</v>
      </c>
      <c r="S25" s="141" t="s">
        <v>528</v>
      </c>
      <c r="T25" s="141" t="s">
        <v>529</v>
      </c>
      <c r="U25" s="141" t="s">
        <v>529</v>
      </c>
      <c r="V25" s="141" t="s">
        <v>528</v>
      </c>
      <c r="W25" s="140">
        <f t="shared" si="0"/>
        <v>16</v>
      </c>
      <c r="X25" s="144" t="str">
        <f t="shared" si="1"/>
        <v>Catastrófico</v>
      </c>
      <c r="Y25" s="145">
        <f t="shared" si="2"/>
        <v>1</v>
      </c>
      <c r="Z25" s="53" t="str">
        <f>IF(Table10[[#This Row],[No.]]="","",HYPERLINK("#"&amp;"Mapa_Riesgos!R"&amp;MATCH(B25,Mapa_Riesgos!$B$11:$B$185,0)+11,"Seguir Valoración"))</f>
        <v>Seguir Valoración</v>
      </c>
    </row>
    <row r="26" spans="1:26" s="52" customFormat="1" ht="72.75" customHeight="1" x14ac:dyDescent="0.2">
      <c r="A26" s="95" t="s">
        <v>193</v>
      </c>
      <c r="B26" s="139">
        <f>IFERROR(VLOOKUP(A26,Mapa_Riesgos!$A$9:$I$185,2,FALSE),"")</f>
        <v>187</v>
      </c>
      <c r="C26" s="140" t="str">
        <f>IFERROR(VLOOKUP(A26,Mapa_Riesgos!$A$9:$I$185,9,FALSE),"")</f>
        <v>Posibilidad de recibir o solicitar cualquier dádiva o beneficio a nombre propio o de terceros, con el fin de realizar entregas físicas de bienes sin el cumplimiento de los requisitos en los procesos de disposición final</v>
      </c>
      <c r="D26" s="141" t="s">
        <v>529</v>
      </c>
      <c r="E26" s="141" t="s">
        <v>529</v>
      </c>
      <c r="F26" s="141" t="s">
        <v>529</v>
      </c>
      <c r="G26" s="141" t="s">
        <v>529</v>
      </c>
      <c r="H26" s="141" t="s">
        <v>529</v>
      </c>
      <c r="I26" s="141" t="s">
        <v>529</v>
      </c>
      <c r="J26" s="141" t="s">
        <v>529</v>
      </c>
      <c r="K26" s="141" t="s">
        <v>528</v>
      </c>
      <c r="L26" s="141" t="s">
        <v>529</v>
      </c>
      <c r="M26" s="141" t="s">
        <v>529</v>
      </c>
      <c r="N26" s="141" t="s">
        <v>529</v>
      </c>
      <c r="O26" s="141" t="s">
        <v>529</v>
      </c>
      <c r="P26" s="141" t="s">
        <v>529</v>
      </c>
      <c r="Q26" s="141" t="s">
        <v>529</v>
      </c>
      <c r="R26" s="141" t="s">
        <v>529</v>
      </c>
      <c r="S26" s="141" t="s">
        <v>528</v>
      </c>
      <c r="T26" s="141" t="s">
        <v>529</v>
      </c>
      <c r="U26" s="141" t="s">
        <v>529</v>
      </c>
      <c r="V26" s="141" t="s">
        <v>528</v>
      </c>
      <c r="W26" s="140">
        <f t="shared" si="0"/>
        <v>16</v>
      </c>
      <c r="X26" s="144" t="str">
        <f t="shared" si="1"/>
        <v>Catastrófico</v>
      </c>
      <c r="Y26" s="145">
        <f t="shared" si="2"/>
        <v>1</v>
      </c>
      <c r="Z26" s="53" t="str">
        <f>IF(Table10[[#This Row],[No.]]="","",HYPERLINK("#"&amp;"Mapa_Riesgos!R"&amp;MATCH(B26,Mapa_Riesgos!$B$11:$B$185,0)+11,"Seguir Valoración"))</f>
        <v>Seguir Valoración</v>
      </c>
    </row>
    <row r="27" spans="1:26" s="52" customFormat="1" ht="63.75" customHeight="1" x14ac:dyDescent="0.2">
      <c r="A27" s="95" t="s">
        <v>194</v>
      </c>
      <c r="B27" s="139">
        <f>IFERROR(VLOOKUP(A27,Mapa_Riesgos!$A$9:$I$185,2,FALSE),"")</f>
        <v>188</v>
      </c>
      <c r="C27" s="140" t="str">
        <f>IFERROR(VLOOKUP(A27,Mapa_Riesgos!$A$9:$I$185,9,FALSE),"")</f>
        <v>Posibilidad de recibir o solicitar cualquier dádiva o beneficio a nombre propio o de terceros, con el fin de transferir el dominio de bienes a entidades públicas a titulo de donación sin el cumplimiento de los requisitos exigidos.</v>
      </c>
      <c r="D27" s="141" t="s">
        <v>529</v>
      </c>
      <c r="E27" s="141" t="s">
        <v>529</v>
      </c>
      <c r="F27" s="141" t="s">
        <v>529</v>
      </c>
      <c r="G27" s="141" t="s">
        <v>529</v>
      </c>
      <c r="H27" s="141" t="s">
        <v>529</v>
      </c>
      <c r="I27" s="141" t="s">
        <v>529</v>
      </c>
      <c r="J27" s="141" t="s">
        <v>529</v>
      </c>
      <c r="K27" s="141" t="s">
        <v>528</v>
      </c>
      <c r="L27" s="141" t="s">
        <v>529</v>
      </c>
      <c r="M27" s="141" t="s">
        <v>529</v>
      </c>
      <c r="N27" s="141" t="s">
        <v>529</v>
      </c>
      <c r="O27" s="141" t="s">
        <v>529</v>
      </c>
      <c r="P27" s="141" t="s">
        <v>529</v>
      </c>
      <c r="Q27" s="141" t="s">
        <v>529</v>
      </c>
      <c r="R27" s="141" t="s">
        <v>529</v>
      </c>
      <c r="S27" s="141" t="s">
        <v>528</v>
      </c>
      <c r="T27" s="141" t="s">
        <v>529</v>
      </c>
      <c r="U27" s="141" t="s">
        <v>529</v>
      </c>
      <c r="V27" s="141" t="s">
        <v>528</v>
      </c>
      <c r="W27" s="140">
        <f t="shared" si="0"/>
        <v>16</v>
      </c>
      <c r="X27" s="144" t="str">
        <f t="shared" si="1"/>
        <v>Catastrófico</v>
      </c>
      <c r="Y27" s="145">
        <f t="shared" si="2"/>
        <v>1</v>
      </c>
      <c r="Z27" s="53" t="str">
        <f>IF(Table10[[#This Row],[No.]]="","",HYPERLINK("#"&amp;"Mapa_Riesgos!R"&amp;MATCH(B27,Mapa_Riesgos!$B$11:$B$185,0)+11,"Seguir Valoración"))</f>
        <v>Seguir Valoración</v>
      </c>
    </row>
    <row r="28" spans="1:26" s="52" customFormat="1" ht="70.5" customHeight="1" x14ac:dyDescent="0.2">
      <c r="A28" s="95" t="s">
        <v>195</v>
      </c>
      <c r="B28" s="139" t="str">
        <f>IFERROR(VLOOKUP(A28,Mapa_Riesgos!$A$9:$I$185,2,FALSE),"")</f>
        <v/>
      </c>
      <c r="C28" s="140" t="str">
        <f>IFERROR(VLOOKUP(A28,Mapa_Riesgos!$A$9:$I$185,9,FALSE),"")</f>
        <v/>
      </c>
      <c r="D28" s="141" t="s">
        <v>529</v>
      </c>
      <c r="E28" s="141" t="s">
        <v>529</v>
      </c>
      <c r="F28" s="141" t="s">
        <v>529</v>
      </c>
      <c r="G28" s="141" t="s">
        <v>529</v>
      </c>
      <c r="H28" s="141" t="s">
        <v>528</v>
      </c>
      <c r="I28" s="141" t="s">
        <v>529</v>
      </c>
      <c r="J28" s="141" t="s">
        <v>529</v>
      </c>
      <c r="K28" s="141" t="s">
        <v>528</v>
      </c>
      <c r="L28" s="141" t="s">
        <v>529</v>
      </c>
      <c r="M28" s="141" t="s">
        <v>529</v>
      </c>
      <c r="N28" s="141" t="s">
        <v>529</v>
      </c>
      <c r="O28" s="141" t="s">
        <v>529</v>
      </c>
      <c r="P28" s="141" t="s">
        <v>529</v>
      </c>
      <c r="Q28" s="141" t="s">
        <v>529</v>
      </c>
      <c r="R28" s="141" t="s">
        <v>529</v>
      </c>
      <c r="S28" s="141" t="s">
        <v>528</v>
      </c>
      <c r="T28" s="141" t="s">
        <v>529</v>
      </c>
      <c r="U28" s="141" t="s">
        <v>529</v>
      </c>
      <c r="V28" s="141" t="s">
        <v>528</v>
      </c>
      <c r="W28" s="140">
        <f t="shared" si="0"/>
        <v>15</v>
      </c>
      <c r="X28" s="144" t="str">
        <f t="shared" si="1"/>
        <v>Catastrófico</v>
      </c>
      <c r="Y28" s="145">
        <f t="shared" si="2"/>
        <v>1</v>
      </c>
      <c r="Z28" s="53" t="str">
        <f>IF(Table10[[#This Row],[No.]]="","",HYPERLINK("#"&amp;"Mapa_Riesgos!R"&amp;MATCH(B28,Mapa_Riesgos!$B$11:$B$185,0)+11,"Seguir Valoración"))</f>
        <v/>
      </c>
    </row>
    <row r="29" spans="1:26" s="52" customFormat="1" ht="68.25" customHeight="1" x14ac:dyDescent="0.2">
      <c r="A29" s="95" t="s">
        <v>196</v>
      </c>
      <c r="B29" s="139" t="str">
        <f>IFERROR(VLOOKUP(A29,Mapa_Riesgos!$A$9:$I$185,2,FALSE),"")</f>
        <v/>
      </c>
      <c r="C29" s="140" t="str">
        <f>IFERROR(VLOOKUP(A29,Mapa_Riesgos!$A$9:$I$185,9,FALSE),"")</f>
        <v/>
      </c>
      <c r="D29" s="141" t="s">
        <v>529</v>
      </c>
      <c r="E29" s="141" t="s">
        <v>529</v>
      </c>
      <c r="F29" s="141" t="s">
        <v>529</v>
      </c>
      <c r="G29" s="141" t="s">
        <v>529</v>
      </c>
      <c r="H29" s="141" t="s">
        <v>528</v>
      </c>
      <c r="I29" s="141" t="s">
        <v>529</v>
      </c>
      <c r="J29" s="141" t="s">
        <v>529</v>
      </c>
      <c r="K29" s="141" t="s">
        <v>528</v>
      </c>
      <c r="L29" s="141" t="s">
        <v>529</v>
      </c>
      <c r="M29" s="141" t="s">
        <v>529</v>
      </c>
      <c r="N29" s="141" t="s">
        <v>529</v>
      </c>
      <c r="O29" s="141" t="s">
        <v>529</v>
      </c>
      <c r="P29" s="141" t="s">
        <v>529</v>
      </c>
      <c r="Q29" s="141" t="s">
        <v>529</v>
      </c>
      <c r="R29" s="141" t="s">
        <v>529</v>
      </c>
      <c r="S29" s="141" t="s">
        <v>528</v>
      </c>
      <c r="T29" s="141" t="s">
        <v>529</v>
      </c>
      <c r="U29" s="141" t="s">
        <v>529</v>
      </c>
      <c r="V29" s="141" t="s">
        <v>528</v>
      </c>
      <c r="W29" s="140">
        <f t="shared" si="0"/>
        <v>15</v>
      </c>
      <c r="X29" s="144" t="str">
        <f t="shared" si="1"/>
        <v>Catastrófico</v>
      </c>
      <c r="Y29" s="145">
        <f t="shared" si="2"/>
        <v>1</v>
      </c>
      <c r="Z29" s="53" t="str">
        <f>IF(Table10[[#This Row],[No.]]="","",HYPERLINK("#"&amp;"Mapa_Riesgos!R"&amp;MATCH(B29,Mapa_Riesgos!$B$11:$B$185,0)+11,"Seguir Valoración"))</f>
        <v/>
      </c>
    </row>
    <row r="30" spans="1:26" s="52" customFormat="1" ht="48" customHeight="1" x14ac:dyDescent="0.2">
      <c r="A30" s="95" t="s">
        <v>197</v>
      </c>
      <c r="B30" s="139" t="str">
        <f>IFERROR(VLOOKUP(A30,Mapa_Riesgos!$A$9:$I$185,2,FALSE),"")</f>
        <v/>
      </c>
      <c r="C30" s="140" t="str">
        <f>IFERROR(VLOOKUP(A30,Mapa_Riesgos!$A$9:$I$185,9,FALSE),"")</f>
        <v/>
      </c>
      <c r="D30" s="141" t="s">
        <v>529</v>
      </c>
      <c r="E30" s="141" t="s">
        <v>529</v>
      </c>
      <c r="F30" s="141" t="s">
        <v>529</v>
      </c>
      <c r="G30" s="141" t="s">
        <v>529</v>
      </c>
      <c r="H30" s="141" t="s">
        <v>528</v>
      </c>
      <c r="I30" s="141" t="s">
        <v>529</v>
      </c>
      <c r="J30" s="141" t="s">
        <v>529</v>
      </c>
      <c r="K30" s="141" t="s">
        <v>528</v>
      </c>
      <c r="L30" s="141" t="s">
        <v>529</v>
      </c>
      <c r="M30" s="141" t="s">
        <v>529</v>
      </c>
      <c r="N30" s="141" t="s">
        <v>529</v>
      </c>
      <c r="O30" s="141" t="s">
        <v>529</v>
      </c>
      <c r="P30" s="141" t="s">
        <v>529</v>
      </c>
      <c r="Q30" s="141" t="s">
        <v>529</v>
      </c>
      <c r="R30" s="141" t="s">
        <v>529</v>
      </c>
      <c r="S30" s="141" t="s">
        <v>528</v>
      </c>
      <c r="T30" s="141" t="s">
        <v>529</v>
      </c>
      <c r="U30" s="141" t="s">
        <v>529</v>
      </c>
      <c r="V30" s="141" t="s">
        <v>528</v>
      </c>
      <c r="W30" s="140">
        <f t="shared" si="0"/>
        <v>15</v>
      </c>
      <c r="X30" s="144" t="str">
        <f t="shared" si="1"/>
        <v>Catastrófico</v>
      </c>
      <c r="Y30" s="145">
        <f t="shared" si="2"/>
        <v>1</v>
      </c>
      <c r="Z30" s="53" t="str">
        <f>IF(Table10[[#This Row],[No.]]="","",HYPERLINK("#"&amp;"Mapa_Riesgos!R"&amp;MATCH(B30,Mapa_Riesgos!$B$11:$B$185,0)+11,"Seguir Valoración"))</f>
        <v/>
      </c>
    </row>
    <row r="31" spans="1:26" s="52" customFormat="1" ht="93.75" customHeight="1" x14ac:dyDescent="0.2">
      <c r="A31" s="95" t="s">
        <v>198</v>
      </c>
      <c r="B31" s="139" t="str">
        <f>IFERROR(VLOOKUP(A31,Mapa_Riesgos!$A$9:$I$185,2,FALSE),"")</f>
        <v/>
      </c>
      <c r="C31" s="140" t="str">
        <f>IFERROR(VLOOKUP(A31,Mapa_Riesgos!$A$9:$I$185,9,FALSE),"")</f>
        <v/>
      </c>
      <c r="D31" s="141" t="s">
        <v>529</v>
      </c>
      <c r="E31" s="141" t="s">
        <v>529</v>
      </c>
      <c r="F31" s="141" t="s">
        <v>529</v>
      </c>
      <c r="G31" s="141" t="s">
        <v>529</v>
      </c>
      <c r="H31" s="141" t="s">
        <v>528</v>
      </c>
      <c r="I31" s="141" t="s">
        <v>529</v>
      </c>
      <c r="J31" s="141" t="s">
        <v>529</v>
      </c>
      <c r="K31" s="141" t="s">
        <v>528</v>
      </c>
      <c r="L31" s="141" t="s">
        <v>529</v>
      </c>
      <c r="M31" s="141" t="s">
        <v>529</v>
      </c>
      <c r="N31" s="141" t="s">
        <v>529</v>
      </c>
      <c r="O31" s="141" t="s">
        <v>529</v>
      </c>
      <c r="P31" s="141" t="s">
        <v>529</v>
      </c>
      <c r="Q31" s="141" t="s">
        <v>529</v>
      </c>
      <c r="R31" s="141" t="s">
        <v>529</v>
      </c>
      <c r="S31" s="141" t="s">
        <v>528</v>
      </c>
      <c r="T31" s="141" t="s">
        <v>529</v>
      </c>
      <c r="U31" s="141" t="s">
        <v>529</v>
      </c>
      <c r="V31" s="141" t="s">
        <v>528</v>
      </c>
      <c r="W31" s="140">
        <f t="shared" si="0"/>
        <v>15</v>
      </c>
      <c r="X31" s="144" t="str">
        <f t="shared" si="1"/>
        <v>Catastrófico</v>
      </c>
      <c r="Y31" s="145">
        <f t="shared" si="2"/>
        <v>1</v>
      </c>
      <c r="Z31" s="53" t="str">
        <f>IF(Table10[[#This Row],[No.]]="","",HYPERLINK("#"&amp;"Mapa_Riesgos!R"&amp;MATCH(B31,Mapa_Riesgos!$B$11:$B$185,0)+11,"Seguir Valoración"))</f>
        <v/>
      </c>
    </row>
    <row r="32" spans="1:26" s="52" customFormat="1" ht="56.25" customHeight="1" x14ac:dyDescent="0.2">
      <c r="A32" s="95" t="s">
        <v>199</v>
      </c>
      <c r="B32" s="139" t="str">
        <f>IFERROR(VLOOKUP(A32,Mapa_Riesgos!$A$9:$I$185,2,FALSE),"")</f>
        <v/>
      </c>
      <c r="C32" s="140" t="str">
        <f>IFERROR(VLOOKUP(A32,Mapa_Riesgos!$A$9:$I$185,9,FALSE),"")</f>
        <v/>
      </c>
      <c r="D32" s="141" t="s">
        <v>529</v>
      </c>
      <c r="E32" s="141" t="s">
        <v>529</v>
      </c>
      <c r="F32" s="141" t="s">
        <v>529</v>
      </c>
      <c r="G32" s="141" t="s">
        <v>529</v>
      </c>
      <c r="H32" s="141" t="s">
        <v>528</v>
      </c>
      <c r="I32" s="141" t="s">
        <v>529</v>
      </c>
      <c r="J32" s="141" t="s">
        <v>529</v>
      </c>
      <c r="K32" s="141" t="s">
        <v>528</v>
      </c>
      <c r="L32" s="141" t="s">
        <v>529</v>
      </c>
      <c r="M32" s="141" t="s">
        <v>529</v>
      </c>
      <c r="N32" s="141" t="s">
        <v>529</v>
      </c>
      <c r="O32" s="141" t="s">
        <v>529</v>
      </c>
      <c r="P32" s="141" t="s">
        <v>529</v>
      </c>
      <c r="Q32" s="141" t="s">
        <v>529</v>
      </c>
      <c r="R32" s="141" t="s">
        <v>529</v>
      </c>
      <c r="S32" s="141" t="s">
        <v>528</v>
      </c>
      <c r="T32" s="141" t="s">
        <v>529</v>
      </c>
      <c r="U32" s="141" t="s">
        <v>529</v>
      </c>
      <c r="V32" s="141" t="s">
        <v>528</v>
      </c>
      <c r="W32" s="140">
        <f t="shared" si="0"/>
        <v>15</v>
      </c>
      <c r="X32" s="144" t="str">
        <f t="shared" si="1"/>
        <v>Catastrófico</v>
      </c>
      <c r="Y32" s="145">
        <f t="shared" si="2"/>
        <v>1</v>
      </c>
      <c r="Z32" s="53" t="str">
        <f>IF(Table10[[#This Row],[No.]]="","",HYPERLINK("#"&amp;"Mapa_Riesgos!R"&amp;MATCH(B32,Mapa_Riesgos!$B$11:$B$185,0)+11,"Seguir Valoración"))</f>
        <v/>
      </c>
    </row>
    <row r="33" spans="1:26" s="52" customFormat="1" ht="66" customHeight="1" x14ac:dyDescent="0.2">
      <c r="A33" s="95" t="s">
        <v>200</v>
      </c>
      <c r="B33" s="139" t="str">
        <f>IFERROR(VLOOKUP(A33,Mapa_Riesgos!$A$9:$I$185,2,FALSE),"")</f>
        <v/>
      </c>
      <c r="C33" s="140" t="str">
        <f>IFERROR(VLOOKUP(A33,Mapa_Riesgos!$A$9:$I$185,9,FALSE),"")</f>
        <v/>
      </c>
      <c r="D33" s="141" t="s">
        <v>529</v>
      </c>
      <c r="E33" s="141" t="s">
        <v>529</v>
      </c>
      <c r="F33" s="141" t="s">
        <v>529</v>
      </c>
      <c r="G33" s="141" t="s">
        <v>529</v>
      </c>
      <c r="H33" s="141" t="s">
        <v>528</v>
      </c>
      <c r="I33" s="141" t="s">
        <v>529</v>
      </c>
      <c r="J33" s="141" t="s">
        <v>529</v>
      </c>
      <c r="K33" s="141" t="s">
        <v>528</v>
      </c>
      <c r="L33" s="141" t="s">
        <v>529</v>
      </c>
      <c r="M33" s="141" t="s">
        <v>529</v>
      </c>
      <c r="N33" s="141" t="s">
        <v>529</v>
      </c>
      <c r="O33" s="141" t="s">
        <v>529</v>
      </c>
      <c r="P33" s="141" t="s">
        <v>529</v>
      </c>
      <c r="Q33" s="141" t="s">
        <v>529</v>
      </c>
      <c r="R33" s="141" t="s">
        <v>529</v>
      </c>
      <c r="S33" s="141" t="s">
        <v>528</v>
      </c>
      <c r="T33" s="141" t="s">
        <v>529</v>
      </c>
      <c r="U33" s="141" t="s">
        <v>529</v>
      </c>
      <c r="V33" s="141" t="s">
        <v>528</v>
      </c>
      <c r="W33" s="140">
        <f t="shared" si="0"/>
        <v>15</v>
      </c>
      <c r="X33" s="144" t="str">
        <f t="shared" si="1"/>
        <v>Catastrófico</v>
      </c>
      <c r="Y33" s="145">
        <f t="shared" si="2"/>
        <v>1</v>
      </c>
      <c r="Z33" s="53" t="str">
        <f>IF(Table10[[#This Row],[No.]]="","",HYPERLINK("#"&amp;"Mapa_Riesgos!R"&amp;MATCH(B33,Mapa_Riesgos!$B$11:$B$185,0)+11,"Seguir Valoración"))</f>
        <v/>
      </c>
    </row>
    <row r="34" spans="1:26" s="52" customFormat="1" ht="57" customHeight="1" x14ac:dyDescent="0.2">
      <c r="A34" s="95" t="s">
        <v>201</v>
      </c>
      <c r="B34" s="139" t="str">
        <f>IFERROR(VLOOKUP(A34,Mapa_Riesgos!$A$9:$I$185,2,FALSE),"")</f>
        <v/>
      </c>
      <c r="C34" s="140" t="str">
        <f>IFERROR(VLOOKUP(A34,Mapa_Riesgos!$A$9:$I$185,9,FALSE),"")</f>
        <v/>
      </c>
      <c r="D34" s="141"/>
      <c r="E34" s="141"/>
      <c r="F34" s="141"/>
      <c r="G34" s="141"/>
      <c r="H34" s="141"/>
      <c r="I34" s="141"/>
      <c r="J34" s="141"/>
      <c r="K34" s="141"/>
      <c r="L34" s="141"/>
      <c r="M34" s="141"/>
      <c r="N34" s="141"/>
      <c r="O34" s="141"/>
      <c r="P34" s="141"/>
      <c r="Q34" s="141"/>
      <c r="R34" s="141"/>
      <c r="S34" s="141"/>
      <c r="T34" s="141"/>
      <c r="U34" s="141"/>
      <c r="V34" s="141"/>
      <c r="W34" s="140">
        <f t="shared" si="0"/>
        <v>0</v>
      </c>
      <c r="X34" s="144" t="str">
        <f t="shared" si="1"/>
        <v>Moderado</v>
      </c>
      <c r="Y34" s="145">
        <f t="shared" si="2"/>
        <v>0.6</v>
      </c>
      <c r="Z34" s="53" t="str">
        <f>IF(Table10[[#This Row],[No.]]="","",HYPERLINK("#"&amp;"Mapa_Riesgos!R"&amp;MATCH(B34,Mapa_Riesgos!$B$11:$B$185,0)+11,"Seguir Valoración"))</f>
        <v/>
      </c>
    </row>
    <row r="35" spans="1:26" s="52" customFormat="1" ht="48" customHeight="1" x14ac:dyDescent="0.2">
      <c r="A35" s="95" t="s">
        <v>202</v>
      </c>
      <c r="B35" s="139" t="str">
        <f>IFERROR(VLOOKUP(A35,Mapa_Riesgos!$A$9:$I$185,2,FALSE),"")</f>
        <v/>
      </c>
      <c r="C35" s="140" t="str">
        <f>IFERROR(VLOOKUP(A35,Mapa_Riesgos!$A$9:$I$185,9,FALSE),"")</f>
        <v/>
      </c>
      <c r="D35" s="141"/>
      <c r="E35" s="141"/>
      <c r="F35" s="141"/>
      <c r="G35" s="141"/>
      <c r="H35" s="141"/>
      <c r="I35" s="141"/>
      <c r="J35" s="141"/>
      <c r="K35" s="141"/>
      <c r="L35" s="141"/>
      <c r="M35" s="141"/>
      <c r="N35" s="141"/>
      <c r="O35" s="141"/>
      <c r="P35" s="141"/>
      <c r="Q35" s="141"/>
      <c r="R35" s="141"/>
      <c r="S35" s="141"/>
      <c r="T35" s="141"/>
      <c r="U35" s="141"/>
      <c r="V35" s="141"/>
      <c r="W35" s="140">
        <f t="shared" si="0"/>
        <v>0</v>
      </c>
      <c r="X35" s="144" t="str">
        <f t="shared" si="1"/>
        <v>Moderado</v>
      </c>
      <c r="Y35" s="145">
        <f t="shared" si="2"/>
        <v>0.6</v>
      </c>
      <c r="Z35" s="53" t="str">
        <f>IF(Table10[[#This Row],[No.]]="","",HYPERLINK("#"&amp;"Mapa_Riesgos!R"&amp;MATCH(B35,Mapa_Riesgos!$B$11:$B$185,0)+11,"Seguir Valoración"))</f>
        <v/>
      </c>
    </row>
    <row r="36" spans="1:26" s="52" customFormat="1" ht="66" customHeight="1" x14ac:dyDescent="0.2">
      <c r="A36" s="95" t="s">
        <v>203</v>
      </c>
      <c r="B36" s="139" t="str">
        <f>IFERROR(VLOOKUP(A36,Mapa_Riesgos!$A$9:$I$185,2,FALSE),"")</f>
        <v/>
      </c>
      <c r="C36" s="140" t="str">
        <f>IFERROR(VLOOKUP(A36,Mapa_Riesgos!$A$9:$I$185,9,FALSE),"")</f>
        <v/>
      </c>
      <c r="D36" s="141"/>
      <c r="E36" s="141"/>
      <c r="F36" s="141"/>
      <c r="G36" s="141"/>
      <c r="H36" s="141"/>
      <c r="I36" s="141"/>
      <c r="J36" s="141"/>
      <c r="K36" s="141"/>
      <c r="L36" s="141"/>
      <c r="M36" s="141"/>
      <c r="N36" s="141"/>
      <c r="O36" s="141"/>
      <c r="P36" s="141"/>
      <c r="Q36" s="141"/>
      <c r="R36" s="141"/>
      <c r="S36" s="141"/>
      <c r="T36" s="141"/>
      <c r="U36" s="141"/>
      <c r="V36" s="141"/>
      <c r="W36" s="140">
        <f t="shared" si="0"/>
        <v>0</v>
      </c>
      <c r="X36" s="144" t="str">
        <f t="shared" si="1"/>
        <v>Moderado</v>
      </c>
      <c r="Y36" s="145">
        <f t="shared" si="2"/>
        <v>0.6</v>
      </c>
      <c r="Z36" s="53" t="str">
        <f>IF(Table10[[#This Row],[No.]]="","",HYPERLINK("#"&amp;"Mapa_Riesgos!R"&amp;MATCH(B36,Mapa_Riesgos!$B$11:$B$185,0)+11,"Seguir Valoración"))</f>
        <v/>
      </c>
    </row>
    <row r="37" spans="1:26" s="52" customFormat="1" ht="72.75" customHeight="1" x14ac:dyDescent="0.2">
      <c r="A37" s="95" t="s">
        <v>204</v>
      </c>
      <c r="B37" s="139" t="str">
        <f>IFERROR(VLOOKUP(A37,Mapa_Riesgos!$A$9:$I$185,2,FALSE),"")</f>
        <v/>
      </c>
      <c r="C37" s="140" t="str">
        <f>IFERROR(VLOOKUP(A37,Mapa_Riesgos!$A$9:$I$185,9,FALSE),"")</f>
        <v/>
      </c>
      <c r="D37" s="141"/>
      <c r="E37" s="141"/>
      <c r="F37" s="141"/>
      <c r="G37" s="141"/>
      <c r="H37" s="141"/>
      <c r="I37" s="141"/>
      <c r="J37" s="141"/>
      <c r="K37" s="141"/>
      <c r="L37" s="141"/>
      <c r="M37" s="141"/>
      <c r="N37" s="141"/>
      <c r="O37" s="141"/>
      <c r="P37" s="141"/>
      <c r="Q37" s="141"/>
      <c r="R37" s="141"/>
      <c r="S37" s="141"/>
      <c r="T37" s="141"/>
      <c r="U37" s="141"/>
      <c r="V37" s="141"/>
      <c r="W37" s="140">
        <f t="shared" si="0"/>
        <v>0</v>
      </c>
      <c r="X37" s="144" t="str">
        <f t="shared" si="1"/>
        <v>Moderado</v>
      </c>
      <c r="Y37" s="145">
        <f t="shared" si="2"/>
        <v>0.6</v>
      </c>
      <c r="Z37" s="53" t="str">
        <f>IF(Table10[[#This Row],[No.]]="","",HYPERLINK("#"&amp;"Mapa_Riesgos!R"&amp;MATCH(B37,Mapa_Riesgos!$B$11:$B$185,0)+11,"Seguir Valoración"))</f>
        <v/>
      </c>
    </row>
    <row r="38" spans="1:26" s="52" customFormat="1" ht="63.75" customHeight="1" x14ac:dyDescent="0.2">
      <c r="A38" s="95" t="s">
        <v>205</v>
      </c>
      <c r="B38" s="139" t="str">
        <f>IFERROR(VLOOKUP(A38,Mapa_Riesgos!$A$9:$I$185,2,FALSE),"")</f>
        <v/>
      </c>
      <c r="C38" s="140" t="str">
        <f>IFERROR(VLOOKUP(A38,Mapa_Riesgos!$A$9:$I$185,9,FALSE),"")</f>
        <v/>
      </c>
      <c r="D38" s="141"/>
      <c r="E38" s="141"/>
      <c r="F38" s="141"/>
      <c r="G38" s="141"/>
      <c r="H38" s="141"/>
      <c r="I38" s="141"/>
      <c r="J38" s="141"/>
      <c r="K38" s="141"/>
      <c r="L38" s="141"/>
      <c r="M38" s="141"/>
      <c r="N38" s="141"/>
      <c r="O38" s="141"/>
      <c r="P38" s="141"/>
      <c r="Q38" s="141"/>
      <c r="R38" s="141"/>
      <c r="S38" s="141"/>
      <c r="T38" s="141"/>
      <c r="U38" s="141"/>
      <c r="V38" s="141"/>
      <c r="W38" s="140">
        <f t="shared" si="0"/>
        <v>0</v>
      </c>
      <c r="X38" s="144" t="str">
        <f t="shared" si="1"/>
        <v>Moderado</v>
      </c>
      <c r="Y38" s="145">
        <f t="shared" si="2"/>
        <v>0.6</v>
      </c>
      <c r="Z38" s="53" t="str">
        <f>IF(Table10[[#This Row],[No.]]="","",HYPERLINK("#"&amp;"Mapa_Riesgos!R"&amp;MATCH(B38,Mapa_Riesgos!$B$11:$B$185,0)+11,"Seguir Valoración"))</f>
        <v/>
      </c>
    </row>
    <row r="39" spans="1:26" s="52" customFormat="1" ht="70.5" customHeight="1" x14ac:dyDescent="0.2">
      <c r="A39" s="95" t="s">
        <v>206</v>
      </c>
      <c r="B39" s="139" t="str">
        <f>IFERROR(VLOOKUP(A39,Mapa_Riesgos!$A$9:$I$185,2,FALSE),"")</f>
        <v/>
      </c>
      <c r="C39" s="140" t="str">
        <f>IFERROR(VLOOKUP(A39,Mapa_Riesgos!$A$9:$I$185,9,FALSE),"")</f>
        <v/>
      </c>
      <c r="D39" s="141"/>
      <c r="E39" s="141"/>
      <c r="F39" s="141"/>
      <c r="G39" s="141"/>
      <c r="H39" s="141"/>
      <c r="I39" s="141"/>
      <c r="J39" s="141"/>
      <c r="K39" s="141"/>
      <c r="L39" s="141"/>
      <c r="M39" s="141"/>
      <c r="N39" s="141"/>
      <c r="O39" s="141"/>
      <c r="P39" s="141"/>
      <c r="Q39" s="141"/>
      <c r="R39" s="141"/>
      <c r="S39" s="141"/>
      <c r="T39" s="141"/>
      <c r="U39" s="141"/>
      <c r="V39" s="141"/>
      <c r="W39" s="140">
        <f t="shared" si="0"/>
        <v>0</v>
      </c>
      <c r="X39" s="144" t="str">
        <f t="shared" si="1"/>
        <v>Moderado</v>
      </c>
      <c r="Y39" s="145">
        <f t="shared" si="2"/>
        <v>0.6</v>
      </c>
      <c r="Z39" s="53" t="str">
        <f>IF(Table10[[#This Row],[No.]]="","",HYPERLINK("#"&amp;"Mapa_Riesgos!R"&amp;MATCH(B39,Mapa_Riesgos!$B$11:$B$185,0)+11,"Seguir Valoración"))</f>
        <v/>
      </c>
    </row>
    <row r="40" spans="1:26" s="52" customFormat="1" ht="68.25" customHeight="1" x14ac:dyDescent="0.2">
      <c r="A40" s="95" t="s">
        <v>207</v>
      </c>
      <c r="B40" s="139" t="str">
        <f>IFERROR(VLOOKUP(A40,Mapa_Riesgos!$A$9:$I$185,2,FALSE),"")</f>
        <v/>
      </c>
      <c r="C40" s="140" t="str">
        <f>IFERROR(VLOOKUP(A40,Mapa_Riesgos!$A$9:$I$185,9,FALSE),"")</f>
        <v/>
      </c>
      <c r="D40" s="141"/>
      <c r="E40" s="141"/>
      <c r="F40" s="141"/>
      <c r="G40" s="141"/>
      <c r="H40" s="141"/>
      <c r="I40" s="141"/>
      <c r="J40" s="141"/>
      <c r="K40" s="141"/>
      <c r="L40" s="141"/>
      <c r="M40" s="141"/>
      <c r="N40" s="141"/>
      <c r="O40" s="141"/>
      <c r="P40" s="141"/>
      <c r="Q40" s="141"/>
      <c r="R40" s="141"/>
      <c r="S40" s="141"/>
      <c r="T40" s="141"/>
      <c r="U40" s="141"/>
      <c r="V40" s="141"/>
      <c r="W40" s="140">
        <f t="shared" si="0"/>
        <v>0</v>
      </c>
      <c r="X40" s="144" t="str">
        <f t="shared" si="1"/>
        <v>Moderado</v>
      </c>
      <c r="Y40" s="145">
        <f t="shared" si="2"/>
        <v>0.6</v>
      </c>
      <c r="Z40" s="53" t="str">
        <f>IF(Table10[[#This Row],[No.]]="","",HYPERLINK("#"&amp;"Mapa_Riesgos!R"&amp;MATCH(B40,Mapa_Riesgos!$B$11:$B$185,0)+11,"Seguir Valoración"))</f>
        <v/>
      </c>
    </row>
    <row r="41" spans="1:26" s="52" customFormat="1" ht="93.75" customHeight="1" x14ac:dyDescent="0.2">
      <c r="A41" s="95" t="s">
        <v>208</v>
      </c>
      <c r="B41" s="139" t="str">
        <f>IFERROR(VLOOKUP(A41,Mapa_Riesgos!$A$9:$I$185,2,FALSE),"")</f>
        <v/>
      </c>
      <c r="C41" s="140" t="str">
        <f>IFERROR(VLOOKUP(A41,Mapa_Riesgos!$A$9:$I$185,9,FALSE),"")</f>
        <v/>
      </c>
      <c r="D41" s="141"/>
      <c r="E41" s="141"/>
      <c r="F41" s="141"/>
      <c r="G41" s="141"/>
      <c r="H41" s="141"/>
      <c r="I41" s="141"/>
      <c r="J41" s="141"/>
      <c r="K41" s="141"/>
      <c r="L41" s="141"/>
      <c r="M41" s="141"/>
      <c r="N41" s="141"/>
      <c r="O41" s="141"/>
      <c r="P41" s="141"/>
      <c r="Q41" s="141"/>
      <c r="R41" s="141"/>
      <c r="S41" s="141"/>
      <c r="T41" s="141"/>
      <c r="U41" s="141"/>
      <c r="V41" s="141"/>
      <c r="W41" s="140">
        <f t="shared" si="0"/>
        <v>0</v>
      </c>
      <c r="X41" s="144" t="str">
        <f t="shared" si="1"/>
        <v>Moderado</v>
      </c>
      <c r="Y41" s="145">
        <f t="shared" si="2"/>
        <v>0.6</v>
      </c>
      <c r="Z41" s="53" t="str">
        <f>IF(Table10[[#This Row],[No.]]="","",HYPERLINK("#"&amp;"Mapa_Riesgos!R"&amp;MATCH(B41,Mapa_Riesgos!$B$11:$B$185,0)+11,"Seguir Valoración"))</f>
        <v/>
      </c>
    </row>
    <row r="42" spans="1:26" s="52" customFormat="1" ht="93.75" customHeight="1" x14ac:dyDescent="0.2">
      <c r="A42" s="95" t="s">
        <v>209</v>
      </c>
      <c r="B42" s="139" t="str">
        <f>IFERROR(VLOOKUP(A42,Mapa_Riesgos!$A$9:$I$185,2,FALSE),"")</f>
        <v/>
      </c>
      <c r="C42" s="140" t="str">
        <f>IFERROR(VLOOKUP(A42,Mapa_Riesgos!$A$9:$I$185,9,FALSE),"")</f>
        <v/>
      </c>
      <c r="D42" s="141"/>
      <c r="E42" s="141"/>
      <c r="F42" s="141"/>
      <c r="G42" s="141"/>
      <c r="H42" s="141"/>
      <c r="I42" s="141"/>
      <c r="J42" s="141"/>
      <c r="K42" s="141"/>
      <c r="L42" s="141"/>
      <c r="M42" s="141"/>
      <c r="N42" s="141"/>
      <c r="O42" s="141"/>
      <c r="P42" s="141"/>
      <c r="Q42" s="141"/>
      <c r="R42" s="141"/>
      <c r="S42" s="141"/>
      <c r="T42" s="141"/>
      <c r="U42" s="141"/>
      <c r="V42" s="141"/>
      <c r="W42" s="140">
        <f t="shared" ref="W42:W73" si="3">COUNTIF(D42:V42,"SI")</f>
        <v>0</v>
      </c>
      <c r="X42" s="144" t="str">
        <f t="shared" si="1"/>
        <v>Moderado</v>
      </c>
      <c r="Y42" s="145">
        <f t="shared" si="2"/>
        <v>0.6</v>
      </c>
      <c r="Z42" s="53" t="str">
        <f>IF(Table10[[#This Row],[No.]]="","",HYPERLINK("#"&amp;"Mapa_Riesgos!R"&amp;MATCH(B42,Mapa_Riesgos!$B$11:$B$185,0)+11,"Seguir Valoración"))</f>
        <v/>
      </c>
    </row>
    <row r="43" spans="1:26" s="52" customFormat="1" ht="93.75" customHeight="1" x14ac:dyDescent="0.2">
      <c r="A43" s="95" t="s">
        <v>210</v>
      </c>
      <c r="B43" s="139" t="str">
        <f>IFERROR(VLOOKUP(A43,Mapa_Riesgos!$A$9:$I$185,2,FALSE),"")</f>
        <v/>
      </c>
      <c r="C43" s="140" t="str">
        <f>IFERROR(VLOOKUP(A43,Mapa_Riesgos!$A$9:$I$185,9,FALSE),"")</f>
        <v/>
      </c>
      <c r="D43" s="141"/>
      <c r="E43" s="141"/>
      <c r="F43" s="141"/>
      <c r="G43" s="141"/>
      <c r="H43" s="141"/>
      <c r="I43" s="141"/>
      <c r="J43" s="141"/>
      <c r="K43" s="141"/>
      <c r="L43" s="141"/>
      <c r="M43" s="141"/>
      <c r="N43" s="141"/>
      <c r="O43" s="141"/>
      <c r="P43" s="141"/>
      <c r="Q43" s="141"/>
      <c r="R43" s="141"/>
      <c r="S43" s="141"/>
      <c r="T43" s="141"/>
      <c r="U43" s="141"/>
      <c r="V43" s="141"/>
      <c r="W43" s="140">
        <f t="shared" si="3"/>
        <v>0</v>
      </c>
      <c r="X43" s="144" t="str">
        <f t="shared" si="1"/>
        <v>Moderado</v>
      </c>
      <c r="Y43" s="145">
        <f t="shared" si="2"/>
        <v>0.6</v>
      </c>
      <c r="Z43" s="53" t="str">
        <f>IF(Table10[[#This Row],[No.]]="","",HYPERLINK("#"&amp;"Mapa_Riesgos!R"&amp;MATCH(B43,Mapa_Riesgos!$B$11:$B$185,0)+11,"Seguir Valoración"))</f>
        <v/>
      </c>
    </row>
    <row r="44" spans="1:26" s="52" customFormat="1" ht="93.75" customHeight="1" x14ac:dyDescent="0.2">
      <c r="A44" s="95" t="s">
        <v>211</v>
      </c>
      <c r="B44" s="139" t="str">
        <f>IFERROR(VLOOKUP(A44,Mapa_Riesgos!$A$9:$I$185,2,FALSE),"")</f>
        <v/>
      </c>
      <c r="C44" s="140" t="str">
        <f>IFERROR(VLOOKUP(A44,Mapa_Riesgos!$A$9:$I$185,9,FALSE),"")</f>
        <v/>
      </c>
      <c r="D44" s="141"/>
      <c r="E44" s="141"/>
      <c r="F44" s="141"/>
      <c r="G44" s="141"/>
      <c r="H44" s="141"/>
      <c r="I44" s="141"/>
      <c r="J44" s="141"/>
      <c r="K44" s="141"/>
      <c r="L44" s="141"/>
      <c r="M44" s="141"/>
      <c r="N44" s="141"/>
      <c r="O44" s="141"/>
      <c r="P44" s="141"/>
      <c r="Q44" s="141"/>
      <c r="R44" s="141"/>
      <c r="S44" s="141"/>
      <c r="T44" s="141"/>
      <c r="U44" s="141"/>
      <c r="V44" s="141"/>
      <c r="W44" s="140">
        <f t="shared" si="3"/>
        <v>0</v>
      </c>
      <c r="X44" s="144" t="str">
        <f t="shared" si="1"/>
        <v>Moderado</v>
      </c>
      <c r="Y44" s="145">
        <f t="shared" si="2"/>
        <v>0.6</v>
      </c>
      <c r="Z44" s="53" t="str">
        <f>IF(Table10[[#This Row],[No.]]="","",HYPERLINK("#"&amp;"Mapa_Riesgos!R"&amp;MATCH(B44,Mapa_Riesgos!$B$11:$B$185,0)+11,"Seguir Valoración"))</f>
        <v/>
      </c>
    </row>
    <row r="45" spans="1:26" s="52" customFormat="1" ht="93.75" customHeight="1" x14ac:dyDescent="0.2">
      <c r="A45" s="95" t="s">
        <v>212</v>
      </c>
      <c r="B45" s="139" t="str">
        <f>IFERROR(VLOOKUP(A45,Mapa_Riesgos!$A$9:$I$185,2,FALSE),"")</f>
        <v/>
      </c>
      <c r="C45" s="140" t="str">
        <f>IFERROR(VLOOKUP(A45,Mapa_Riesgos!$A$9:$I$185,9,FALSE),"")</f>
        <v/>
      </c>
      <c r="D45" s="141"/>
      <c r="E45" s="141"/>
      <c r="F45" s="141"/>
      <c r="G45" s="141"/>
      <c r="H45" s="141"/>
      <c r="I45" s="141"/>
      <c r="J45" s="141"/>
      <c r="K45" s="141"/>
      <c r="L45" s="141"/>
      <c r="M45" s="141"/>
      <c r="N45" s="141"/>
      <c r="O45" s="141"/>
      <c r="P45" s="141"/>
      <c r="Q45" s="141"/>
      <c r="R45" s="141"/>
      <c r="S45" s="141"/>
      <c r="T45" s="141"/>
      <c r="U45" s="141"/>
      <c r="V45" s="141"/>
      <c r="W45" s="140">
        <f t="shared" si="3"/>
        <v>0</v>
      </c>
      <c r="X45" s="144" t="str">
        <f t="shared" si="1"/>
        <v>Moderado</v>
      </c>
      <c r="Y45" s="145">
        <f t="shared" si="2"/>
        <v>0.6</v>
      </c>
      <c r="Z45" s="53" t="str">
        <f>IF(Table10[[#This Row],[No.]]="","",HYPERLINK("#"&amp;"Mapa_Riesgos!R"&amp;MATCH(B45,Mapa_Riesgos!$B$11:$B$185,0)+11,"Seguir Valoración"))</f>
        <v/>
      </c>
    </row>
    <row r="46" spans="1:26" s="52" customFormat="1" ht="93.75" customHeight="1" x14ac:dyDescent="0.2">
      <c r="A46" s="95" t="s">
        <v>213</v>
      </c>
      <c r="B46" s="139" t="str">
        <f>IFERROR(VLOOKUP(A46,Mapa_Riesgos!$A$9:$I$185,2,FALSE),"")</f>
        <v/>
      </c>
      <c r="C46" s="140" t="str">
        <f>IFERROR(VLOOKUP(A46,Mapa_Riesgos!$A$9:$I$185,9,FALSE),"")</f>
        <v/>
      </c>
      <c r="D46" s="141"/>
      <c r="E46" s="141"/>
      <c r="F46" s="141"/>
      <c r="G46" s="141"/>
      <c r="H46" s="141"/>
      <c r="I46" s="141"/>
      <c r="J46" s="141"/>
      <c r="K46" s="141"/>
      <c r="L46" s="141"/>
      <c r="M46" s="141"/>
      <c r="N46" s="141"/>
      <c r="O46" s="141"/>
      <c r="P46" s="141"/>
      <c r="Q46" s="141"/>
      <c r="R46" s="141"/>
      <c r="S46" s="141"/>
      <c r="T46" s="141"/>
      <c r="U46" s="141"/>
      <c r="V46" s="141"/>
      <c r="W46" s="140">
        <f t="shared" si="3"/>
        <v>0</v>
      </c>
      <c r="X46" s="144" t="str">
        <f t="shared" si="1"/>
        <v>Moderado</v>
      </c>
      <c r="Y46" s="145">
        <f t="shared" si="2"/>
        <v>0.6</v>
      </c>
      <c r="Z46" s="53" t="str">
        <f>IF(Table10[[#This Row],[No.]]="","",HYPERLINK("#"&amp;"Mapa_Riesgos!R"&amp;MATCH(B46,Mapa_Riesgos!$B$11:$B$185,0)+11,"Seguir Valoración"))</f>
        <v/>
      </c>
    </row>
    <row r="47" spans="1:26" s="52" customFormat="1" ht="93.75" customHeight="1" x14ac:dyDescent="0.2">
      <c r="A47" s="95" t="s">
        <v>214</v>
      </c>
      <c r="B47" s="139" t="str">
        <f>IFERROR(VLOOKUP(A47,Mapa_Riesgos!$A$9:$I$185,2,FALSE),"")</f>
        <v/>
      </c>
      <c r="C47" s="140" t="str">
        <f>IFERROR(VLOOKUP(A47,Mapa_Riesgos!$A$9:$I$185,9,FALSE),"")</f>
        <v/>
      </c>
      <c r="D47" s="141"/>
      <c r="E47" s="141"/>
      <c r="F47" s="141"/>
      <c r="G47" s="141"/>
      <c r="H47" s="141"/>
      <c r="I47" s="141"/>
      <c r="J47" s="141"/>
      <c r="K47" s="141"/>
      <c r="L47" s="141"/>
      <c r="M47" s="141"/>
      <c r="N47" s="141"/>
      <c r="O47" s="141"/>
      <c r="P47" s="141"/>
      <c r="Q47" s="141"/>
      <c r="R47" s="141"/>
      <c r="S47" s="141"/>
      <c r="T47" s="141"/>
      <c r="U47" s="141"/>
      <c r="V47" s="141"/>
      <c r="W47" s="140">
        <f t="shared" si="3"/>
        <v>0</v>
      </c>
      <c r="X47" s="144" t="str">
        <f t="shared" si="1"/>
        <v>Moderado</v>
      </c>
      <c r="Y47" s="145">
        <f t="shared" si="2"/>
        <v>0.6</v>
      </c>
      <c r="Z47" s="53" t="str">
        <f>IF(Table10[[#This Row],[No.]]="","",HYPERLINK("#"&amp;"Mapa_Riesgos!R"&amp;MATCH(B47,Mapa_Riesgos!$B$11:$B$185,0)+11,"Seguir Valoración"))</f>
        <v/>
      </c>
    </row>
    <row r="48" spans="1:26" s="52" customFormat="1" ht="93.75" customHeight="1" x14ac:dyDescent="0.2">
      <c r="A48" s="95" t="s">
        <v>215</v>
      </c>
      <c r="B48" s="139" t="str">
        <f>IFERROR(VLOOKUP(A48,Mapa_Riesgos!$A$9:$I$185,2,FALSE),"")</f>
        <v/>
      </c>
      <c r="C48" s="140" t="str">
        <f>IFERROR(VLOOKUP(A48,Mapa_Riesgos!$A$9:$I$185,9,FALSE),"")</f>
        <v/>
      </c>
      <c r="D48" s="141"/>
      <c r="E48" s="141"/>
      <c r="F48" s="141"/>
      <c r="G48" s="141"/>
      <c r="H48" s="141"/>
      <c r="I48" s="141"/>
      <c r="J48" s="141"/>
      <c r="K48" s="141"/>
      <c r="L48" s="141"/>
      <c r="M48" s="141"/>
      <c r="N48" s="141"/>
      <c r="O48" s="141"/>
      <c r="P48" s="141"/>
      <c r="Q48" s="141"/>
      <c r="R48" s="141"/>
      <c r="S48" s="141"/>
      <c r="T48" s="141"/>
      <c r="U48" s="141"/>
      <c r="V48" s="141"/>
      <c r="W48" s="140">
        <f t="shared" si="3"/>
        <v>0</v>
      </c>
      <c r="X48" s="144" t="str">
        <f t="shared" si="1"/>
        <v>Moderado</v>
      </c>
      <c r="Y48" s="145">
        <f t="shared" si="2"/>
        <v>0.6</v>
      </c>
      <c r="Z48" s="53" t="str">
        <f>IF(Table10[[#This Row],[No.]]="","",HYPERLINK("#"&amp;"Mapa_Riesgos!R"&amp;MATCH(B48,Mapa_Riesgos!$B$11:$B$185,0)+11,"Seguir Valoración"))</f>
        <v/>
      </c>
    </row>
    <row r="49" spans="1:26" s="52" customFormat="1" ht="93.75" customHeight="1" x14ac:dyDescent="0.2">
      <c r="A49" s="95" t="s">
        <v>216</v>
      </c>
      <c r="B49" s="139" t="str">
        <f>IFERROR(VLOOKUP(A49,Mapa_Riesgos!$A$9:$I$185,2,FALSE),"")</f>
        <v/>
      </c>
      <c r="C49" s="140" t="str">
        <f>IFERROR(VLOOKUP(A49,Mapa_Riesgos!$A$9:$I$185,9,FALSE),"")</f>
        <v/>
      </c>
      <c r="D49" s="141"/>
      <c r="E49" s="141"/>
      <c r="F49" s="141"/>
      <c r="G49" s="141"/>
      <c r="H49" s="141"/>
      <c r="I49" s="141"/>
      <c r="J49" s="141"/>
      <c r="K49" s="141"/>
      <c r="L49" s="141"/>
      <c r="M49" s="141"/>
      <c r="N49" s="141"/>
      <c r="O49" s="141"/>
      <c r="P49" s="141"/>
      <c r="Q49" s="141"/>
      <c r="R49" s="141"/>
      <c r="S49" s="141"/>
      <c r="T49" s="141"/>
      <c r="U49" s="141"/>
      <c r="V49" s="141"/>
      <c r="W49" s="140">
        <f t="shared" si="3"/>
        <v>0</v>
      </c>
      <c r="X49" s="144" t="str">
        <f t="shared" si="1"/>
        <v>Moderado</v>
      </c>
      <c r="Y49" s="145">
        <f t="shared" si="2"/>
        <v>0.6</v>
      </c>
      <c r="Z49" s="53" t="str">
        <f>IF(Table10[[#This Row],[No.]]="","",HYPERLINK("#"&amp;"Mapa_Riesgos!R"&amp;MATCH(B49,Mapa_Riesgos!$B$11:$B$185,0)+11,"Seguir Valoración"))</f>
        <v/>
      </c>
    </row>
    <row r="50" spans="1:26" s="52" customFormat="1" ht="93.75" customHeight="1" x14ac:dyDescent="0.2">
      <c r="A50" s="95" t="s">
        <v>217</v>
      </c>
      <c r="B50" s="139" t="str">
        <f>IFERROR(VLOOKUP(A50,Mapa_Riesgos!$A$9:$I$185,2,FALSE),"")</f>
        <v/>
      </c>
      <c r="C50" s="140" t="str">
        <f>IFERROR(VLOOKUP(A50,Mapa_Riesgos!$A$9:$I$185,9,FALSE),"")</f>
        <v/>
      </c>
      <c r="D50" s="141"/>
      <c r="E50" s="141"/>
      <c r="F50" s="141"/>
      <c r="G50" s="141"/>
      <c r="H50" s="141"/>
      <c r="I50" s="141"/>
      <c r="J50" s="141"/>
      <c r="K50" s="141"/>
      <c r="L50" s="141"/>
      <c r="M50" s="141"/>
      <c r="N50" s="141"/>
      <c r="O50" s="141"/>
      <c r="P50" s="141"/>
      <c r="Q50" s="141"/>
      <c r="R50" s="141"/>
      <c r="S50" s="141"/>
      <c r="T50" s="141"/>
      <c r="U50" s="141"/>
      <c r="V50" s="141"/>
      <c r="W50" s="140">
        <f t="shared" si="3"/>
        <v>0</v>
      </c>
      <c r="X50" s="144" t="str">
        <f t="shared" si="1"/>
        <v>Moderado</v>
      </c>
      <c r="Y50" s="145">
        <f t="shared" si="2"/>
        <v>0.6</v>
      </c>
      <c r="Z50" s="53" t="str">
        <f>IF(Table10[[#This Row],[No.]]="","",HYPERLINK("#"&amp;"Mapa_Riesgos!R"&amp;MATCH(B50,Mapa_Riesgos!$B$11:$B$185,0)+11,"Seguir Valoración"))</f>
        <v/>
      </c>
    </row>
    <row r="51" spans="1:26" s="52" customFormat="1" ht="93.75" customHeight="1" x14ac:dyDescent="0.2">
      <c r="A51" s="95" t="s">
        <v>218</v>
      </c>
      <c r="B51" s="139" t="str">
        <f>IFERROR(VLOOKUP(A51,Mapa_Riesgos!$A$9:$I$185,2,FALSE),"")</f>
        <v/>
      </c>
      <c r="C51" s="140" t="str">
        <f>IFERROR(VLOOKUP(A51,Mapa_Riesgos!$A$9:$I$185,9,FALSE),"")</f>
        <v/>
      </c>
      <c r="D51" s="141"/>
      <c r="E51" s="141"/>
      <c r="F51" s="141"/>
      <c r="G51" s="141"/>
      <c r="H51" s="141"/>
      <c r="I51" s="141"/>
      <c r="J51" s="141"/>
      <c r="K51" s="141"/>
      <c r="L51" s="141"/>
      <c r="M51" s="141"/>
      <c r="N51" s="141"/>
      <c r="O51" s="141"/>
      <c r="P51" s="141"/>
      <c r="Q51" s="141"/>
      <c r="R51" s="141"/>
      <c r="S51" s="141"/>
      <c r="T51" s="141"/>
      <c r="U51" s="141"/>
      <c r="V51" s="141"/>
      <c r="W51" s="140">
        <f t="shared" si="3"/>
        <v>0</v>
      </c>
      <c r="X51" s="144" t="str">
        <f t="shared" si="1"/>
        <v>Moderado</v>
      </c>
      <c r="Y51" s="145">
        <f t="shared" si="2"/>
        <v>0.6</v>
      </c>
      <c r="Z51" s="53" t="str">
        <f>IF(Table10[[#This Row],[No.]]="","",HYPERLINK("#"&amp;"Mapa_Riesgos!R"&amp;MATCH(B51,Mapa_Riesgos!$B$11:$B$185,0)+11,"Seguir Valoración"))</f>
        <v/>
      </c>
    </row>
    <row r="52" spans="1:26" s="52" customFormat="1" ht="93.75" customHeight="1" x14ac:dyDescent="0.2">
      <c r="A52" s="95" t="s">
        <v>219</v>
      </c>
      <c r="B52" s="139" t="str">
        <f>IFERROR(VLOOKUP(A52,Mapa_Riesgos!$A$9:$I$185,2,FALSE),"")</f>
        <v/>
      </c>
      <c r="C52" s="140" t="str">
        <f>IFERROR(VLOOKUP(A52,Mapa_Riesgos!$A$9:$I$185,9,FALSE),"")</f>
        <v/>
      </c>
      <c r="D52" s="141"/>
      <c r="E52" s="141"/>
      <c r="F52" s="141"/>
      <c r="G52" s="141"/>
      <c r="H52" s="141"/>
      <c r="I52" s="141"/>
      <c r="J52" s="141"/>
      <c r="K52" s="141"/>
      <c r="L52" s="141"/>
      <c r="M52" s="141"/>
      <c r="N52" s="141"/>
      <c r="O52" s="141"/>
      <c r="P52" s="141"/>
      <c r="Q52" s="141"/>
      <c r="R52" s="141"/>
      <c r="S52" s="141"/>
      <c r="T52" s="141"/>
      <c r="U52" s="141"/>
      <c r="V52" s="141"/>
      <c r="W52" s="140">
        <f t="shared" si="3"/>
        <v>0</v>
      </c>
      <c r="X52" s="144" t="str">
        <f t="shared" si="1"/>
        <v>Moderado</v>
      </c>
      <c r="Y52" s="145">
        <f t="shared" si="2"/>
        <v>0.6</v>
      </c>
      <c r="Z52" s="53" t="str">
        <f>IF(Table10[[#This Row],[No.]]="","",HYPERLINK("#"&amp;"Mapa_Riesgos!R"&amp;MATCH(B52,Mapa_Riesgos!$B$11:$B$185,0)+11,"Seguir Valoración"))</f>
        <v/>
      </c>
    </row>
    <row r="53" spans="1:26" s="52" customFormat="1" ht="93.75" customHeight="1" x14ac:dyDescent="0.2">
      <c r="A53" s="95" t="s">
        <v>220</v>
      </c>
      <c r="B53" s="139" t="str">
        <f>IFERROR(VLOOKUP(A53,Mapa_Riesgos!$A$9:$I$185,2,FALSE),"")</f>
        <v/>
      </c>
      <c r="C53" s="140" t="str">
        <f>IFERROR(VLOOKUP(A53,Mapa_Riesgos!$A$9:$I$185,9,FALSE),"")</f>
        <v/>
      </c>
      <c r="D53" s="141"/>
      <c r="E53" s="141"/>
      <c r="F53" s="141"/>
      <c r="G53" s="141"/>
      <c r="H53" s="141"/>
      <c r="I53" s="141"/>
      <c r="J53" s="141"/>
      <c r="K53" s="141"/>
      <c r="L53" s="141"/>
      <c r="M53" s="141"/>
      <c r="N53" s="141"/>
      <c r="O53" s="141"/>
      <c r="P53" s="141"/>
      <c r="Q53" s="141"/>
      <c r="R53" s="141"/>
      <c r="S53" s="141"/>
      <c r="T53" s="141"/>
      <c r="U53" s="141"/>
      <c r="V53" s="141"/>
      <c r="W53" s="140">
        <f t="shared" si="3"/>
        <v>0</v>
      </c>
      <c r="X53" s="144" t="str">
        <f t="shared" si="1"/>
        <v>Moderado</v>
      </c>
      <c r="Y53" s="145">
        <f t="shared" si="2"/>
        <v>0.6</v>
      </c>
      <c r="Z53" s="53" t="str">
        <f>IF(Table10[[#This Row],[No.]]="","",HYPERLINK("#"&amp;"Mapa_Riesgos!R"&amp;MATCH(B53,Mapa_Riesgos!$B$11:$B$185,0)+11,"Seguir Valoración"))</f>
        <v/>
      </c>
    </row>
    <row r="54" spans="1:26" s="52" customFormat="1" ht="93.75" customHeight="1" x14ac:dyDescent="0.2">
      <c r="A54" s="95" t="s">
        <v>221</v>
      </c>
      <c r="B54" s="139" t="str">
        <f>IFERROR(VLOOKUP(A54,Mapa_Riesgos!$A$9:$I$185,2,FALSE),"")</f>
        <v/>
      </c>
      <c r="C54" s="140" t="str">
        <f>IFERROR(VLOOKUP(A54,Mapa_Riesgos!$A$9:$I$185,9,FALSE),"")</f>
        <v/>
      </c>
      <c r="D54" s="141"/>
      <c r="E54" s="141"/>
      <c r="F54" s="141"/>
      <c r="G54" s="141"/>
      <c r="H54" s="141"/>
      <c r="I54" s="141"/>
      <c r="J54" s="141"/>
      <c r="K54" s="141"/>
      <c r="L54" s="141"/>
      <c r="M54" s="141"/>
      <c r="N54" s="141"/>
      <c r="O54" s="141"/>
      <c r="P54" s="141"/>
      <c r="Q54" s="141"/>
      <c r="R54" s="141"/>
      <c r="S54" s="141"/>
      <c r="T54" s="141"/>
      <c r="U54" s="141"/>
      <c r="V54" s="141"/>
      <c r="W54" s="140">
        <f t="shared" si="3"/>
        <v>0</v>
      </c>
      <c r="X54" s="144" t="str">
        <f t="shared" si="1"/>
        <v>Moderado</v>
      </c>
      <c r="Y54" s="145">
        <f t="shared" si="2"/>
        <v>0.6</v>
      </c>
      <c r="Z54" s="53" t="str">
        <f>IF(Table10[[#This Row],[No.]]="","",HYPERLINK("#"&amp;"Mapa_Riesgos!R"&amp;MATCH(B54,Mapa_Riesgos!$B$11:$B$185,0)+11,"Seguir Valoración"))</f>
        <v/>
      </c>
    </row>
    <row r="55" spans="1:26" s="52" customFormat="1" ht="93.75" customHeight="1" x14ac:dyDescent="0.2">
      <c r="A55" s="95" t="s">
        <v>222</v>
      </c>
      <c r="B55" s="139" t="str">
        <f>IFERROR(VLOOKUP(A55,Mapa_Riesgos!$A$9:$I$185,2,FALSE),"")</f>
        <v/>
      </c>
      <c r="C55" s="140" t="str">
        <f>IFERROR(VLOOKUP(A55,Mapa_Riesgos!$A$9:$I$185,9,FALSE),"")</f>
        <v/>
      </c>
      <c r="D55" s="141"/>
      <c r="E55" s="141"/>
      <c r="F55" s="141"/>
      <c r="G55" s="141"/>
      <c r="H55" s="141"/>
      <c r="I55" s="141"/>
      <c r="J55" s="141"/>
      <c r="K55" s="141"/>
      <c r="L55" s="141"/>
      <c r="M55" s="141"/>
      <c r="N55" s="141"/>
      <c r="O55" s="141"/>
      <c r="P55" s="141"/>
      <c r="Q55" s="141"/>
      <c r="R55" s="141"/>
      <c r="S55" s="141"/>
      <c r="T55" s="141"/>
      <c r="U55" s="141"/>
      <c r="V55" s="141"/>
      <c r="W55" s="140">
        <f t="shared" si="3"/>
        <v>0</v>
      </c>
      <c r="X55" s="144" t="str">
        <f t="shared" si="1"/>
        <v>Moderado</v>
      </c>
      <c r="Y55" s="145">
        <f t="shared" si="2"/>
        <v>0.6</v>
      </c>
      <c r="Z55" s="53" t="str">
        <f>IF(Table10[[#This Row],[No.]]="","",HYPERLINK("#"&amp;"Mapa_Riesgos!R"&amp;MATCH(B55,Mapa_Riesgos!$B$11:$B$185,0)+11,"Seguir Valoración"))</f>
        <v/>
      </c>
    </row>
    <row r="56" spans="1:26" s="52" customFormat="1" ht="93.75" customHeight="1" x14ac:dyDescent="0.2">
      <c r="A56" s="95" t="s">
        <v>223</v>
      </c>
      <c r="B56" s="139" t="str">
        <f>IFERROR(VLOOKUP(A56,Mapa_Riesgos!$A$9:$I$185,2,FALSE),"")</f>
        <v/>
      </c>
      <c r="C56" s="140" t="str">
        <f>IFERROR(VLOOKUP(A56,Mapa_Riesgos!$A$9:$I$185,9,FALSE),"")</f>
        <v/>
      </c>
      <c r="D56" s="141"/>
      <c r="E56" s="141"/>
      <c r="F56" s="141"/>
      <c r="G56" s="141"/>
      <c r="H56" s="141"/>
      <c r="I56" s="141"/>
      <c r="J56" s="141"/>
      <c r="K56" s="141"/>
      <c r="L56" s="141"/>
      <c r="M56" s="141"/>
      <c r="N56" s="141"/>
      <c r="O56" s="141"/>
      <c r="P56" s="141"/>
      <c r="Q56" s="141"/>
      <c r="R56" s="141"/>
      <c r="S56" s="141"/>
      <c r="T56" s="141"/>
      <c r="U56" s="141"/>
      <c r="V56" s="141"/>
      <c r="W56" s="140">
        <f t="shared" si="3"/>
        <v>0</v>
      </c>
      <c r="X56" s="144" t="str">
        <f t="shared" si="1"/>
        <v>Moderado</v>
      </c>
      <c r="Y56" s="145">
        <f t="shared" si="2"/>
        <v>0.6</v>
      </c>
      <c r="Z56" s="53" t="str">
        <f>IF(Table10[[#This Row],[No.]]="","",HYPERLINK("#"&amp;"Mapa_Riesgos!R"&amp;MATCH(B56,Mapa_Riesgos!$B$11:$B$185,0)+11,"Seguir Valoración"))</f>
        <v/>
      </c>
    </row>
    <row r="57" spans="1:26" s="52" customFormat="1" ht="93.75" customHeight="1" x14ac:dyDescent="0.2">
      <c r="A57" s="95" t="s">
        <v>224</v>
      </c>
      <c r="B57" s="139" t="str">
        <f>IFERROR(VLOOKUP(A57,Mapa_Riesgos!$A$9:$I$185,2,FALSE),"")</f>
        <v/>
      </c>
      <c r="C57" s="140" t="str">
        <f>IFERROR(VLOOKUP(A57,Mapa_Riesgos!$A$9:$I$185,9,FALSE),"")</f>
        <v/>
      </c>
      <c r="D57" s="141"/>
      <c r="E57" s="141"/>
      <c r="F57" s="141"/>
      <c r="G57" s="141"/>
      <c r="H57" s="141"/>
      <c r="I57" s="141"/>
      <c r="J57" s="141"/>
      <c r="K57" s="141"/>
      <c r="L57" s="141"/>
      <c r="M57" s="141"/>
      <c r="N57" s="141"/>
      <c r="O57" s="141"/>
      <c r="P57" s="141"/>
      <c r="Q57" s="141"/>
      <c r="R57" s="141"/>
      <c r="S57" s="141"/>
      <c r="T57" s="141"/>
      <c r="U57" s="141"/>
      <c r="V57" s="141"/>
      <c r="W57" s="140">
        <f t="shared" si="3"/>
        <v>0</v>
      </c>
      <c r="X57" s="144" t="str">
        <f t="shared" si="1"/>
        <v>Moderado</v>
      </c>
      <c r="Y57" s="145">
        <f t="shared" si="2"/>
        <v>0.6</v>
      </c>
      <c r="Z57" s="53" t="str">
        <f>IF(Table10[[#This Row],[No.]]="","",HYPERLINK("#"&amp;"Mapa_Riesgos!R"&amp;MATCH(B57,Mapa_Riesgos!$B$11:$B$185,0)+11,"Seguir Valoración"))</f>
        <v/>
      </c>
    </row>
    <row r="58" spans="1:26" s="52" customFormat="1" ht="93.75" customHeight="1" x14ac:dyDescent="0.2">
      <c r="A58" s="95" t="s">
        <v>225</v>
      </c>
      <c r="B58" s="139" t="str">
        <f>IFERROR(VLOOKUP(A58,Mapa_Riesgos!$A$9:$I$185,2,FALSE),"")</f>
        <v/>
      </c>
      <c r="C58" s="140" t="str">
        <f>IFERROR(VLOOKUP(A58,Mapa_Riesgos!$A$9:$I$185,9,FALSE),"")</f>
        <v/>
      </c>
      <c r="D58" s="141"/>
      <c r="E58" s="141"/>
      <c r="F58" s="141"/>
      <c r="G58" s="141"/>
      <c r="H58" s="141"/>
      <c r="I58" s="141"/>
      <c r="J58" s="141"/>
      <c r="K58" s="141"/>
      <c r="L58" s="141"/>
      <c r="M58" s="141"/>
      <c r="N58" s="141"/>
      <c r="O58" s="141"/>
      <c r="P58" s="141"/>
      <c r="Q58" s="141"/>
      <c r="R58" s="141"/>
      <c r="S58" s="141"/>
      <c r="T58" s="141"/>
      <c r="U58" s="141"/>
      <c r="V58" s="141"/>
      <c r="W58" s="140">
        <f t="shared" si="3"/>
        <v>0</v>
      </c>
      <c r="X58" s="144" t="str">
        <f t="shared" si="1"/>
        <v>Moderado</v>
      </c>
      <c r="Y58" s="145">
        <f t="shared" si="2"/>
        <v>0.6</v>
      </c>
      <c r="Z58" s="53" t="str">
        <f>IF(Table10[[#This Row],[No.]]="","",HYPERLINK("#"&amp;"Mapa_Riesgos!R"&amp;MATCH(B58,Mapa_Riesgos!$B$11:$B$185,0)+11,"Seguir Valoración"))</f>
        <v/>
      </c>
    </row>
    <row r="59" spans="1:26" s="52" customFormat="1" ht="93.75" customHeight="1" x14ac:dyDescent="0.2">
      <c r="A59" s="95" t="s">
        <v>226</v>
      </c>
      <c r="B59" s="139" t="str">
        <f>IFERROR(VLOOKUP(A59,Mapa_Riesgos!$A$9:$I$185,2,FALSE),"")</f>
        <v/>
      </c>
      <c r="C59" s="140" t="str">
        <f>IFERROR(VLOOKUP(A59,Mapa_Riesgos!$A$9:$I$185,9,FALSE),"")</f>
        <v/>
      </c>
      <c r="D59" s="141"/>
      <c r="E59" s="141"/>
      <c r="F59" s="141"/>
      <c r="G59" s="141"/>
      <c r="H59" s="141"/>
      <c r="I59" s="141"/>
      <c r="J59" s="141"/>
      <c r="K59" s="141"/>
      <c r="L59" s="141"/>
      <c r="M59" s="141"/>
      <c r="N59" s="141"/>
      <c r="O59" s="141"/>
      <c r="P59" s="141"/>
      <c r="Q59" s="141"/>
      <c r="R59" s="141"/>
      <c r="S59" s="141"/>
      <c r="T59" s="141"/>
      <c r="U59" s="141"/>
      <c r="V59" s="141"/>
      <c r="W59" s="140">
        <f t="shared" si="3"/>
        <v>0</v>
      </c>
      <c r="X59" s="144" t="str">
        <f t="shared" si="1"/>
        <v>Moderado</v>
      </c>
      <c r="Y59" s="145">
        <f t="shared" si="2"/>
        <v>0.6</v>
      </c>
      <c r="Z59" s="53" t="str">
        <f>IF(Table10[[#This Row],[No.]]="","",HYPERLINK("#"&amp;"Mapa_Riesgos!R"&amp;MATCH(B59,Mapa_Riesgos!$B$11:$B$185,0)+11,"Seguir Valoración"))</f>
        <v/>
      </c>
    </row>
    <row r="60" spans="1:26" s="52" customFormat="1" ht="93.75" customHeight="1" x14ac:dyDescent="0.2">
      <c r="A60" s="95" t="s">
        <v>227</v>
      </c>
      <c r="B60" s="139" t="str">
        <f>IFERROR(VLOOKUP(A60,Mapa_Riesgos!$A$9:$I$185,2,FALSE),"")</f>
        <v/>
      </c>
      <c r="C60" s="140" t="str">
        <f>IFERROR(VLOOKUP(A60,Mapa_Riesgos!$A$9:$I$185,9,FALSE),"")</f>
        <v/>
      </c>
      <c r="D60" s="141"/>
      <c r="E60" s="141"/>
      <c r="F60" s="141"/>
      <c r="G60" s="141"/>
      <c r="H60" s="141"/>
      <c r="I60" s="141"/>
      <c r="J60" s="141"/>
      <c r="K60" s="141"/>
      <c r="L60" s="141"/>
      <c r="M60" s="141"/>
      <c r="N60" s="141"/>
      <c r="O60" s="141"/>
      <c r="P60" s="141"/>
      <c r="Q60" s="141"/>
      <c r="R60" s="141"/>
      <c r="S60" s="141"/>
      <c r="T60" s="141"/>
      <c r="U60" s="141"/>
      <c r="V60" s="141"/>
      <c r="W60" s="140">
        <f t="shared" si="3"/>
        <v>0</v>
      </c>
      <c r="X60" s="144" t="str">
        <f t="shared" si="1"/>
        <v>Moderado</v>
      </c>
      <c r="Y60" s="145">
        <f t="shared" si="2"/>
        <v>0.6</v>
      </c>
      <c r="Z60" s="53" t="str">
        <f>IF(Table10[[#This Row],[No.]]="","",HYPERLINK("#"&amp;"Mapa_Riesgos!R"&amp;MATCH(B60,Mapa_Riesgos!$B$11:$B$185,0)+11,"Seguir Valoración"))</f>
        <v/>
      </c>
    </row>
    <row r="61" spans="1:26" s="52" customFormat="1" ht="93.75" customHeight="1" x14ac:dyDescent="0.2">
      <c r="A61" s="95" t="s">
        <v>228</v>
      </c>
      <c r="B61" s="139" t="str">
        <f>IFERROR(VLOOKUP(A61,Mapa_Riesgos!$A$9:$I$185,2,FALSE),"")</f>
        <v/>
      </c>
      <c r="C61" s="140" t="str">
        <f>IFERROR(VLOOKUP(A61,Mapa_Riesgos!$A$9:$I$185,9,FALSE),"")</f>
        <v/>
      </c>
      <c r="D61" s="141"/>
      <c r="E61" s="141"/>
      <c r="F61" s="141"/>
      <c r="G61" s="141"/>
      <c r="H61" s="141"/>
      <c r="I61" s="141"/>
      <c r="J61" s="141"/>
      <c r="K61" s="141"/>
      <c r="L61" s="141"/>
      <c r="M61" s="141"/>
      <c r="N61" s="141"/>
      <c r="O61" s="141"/>
      <c r="P61" s="141"/>
      <c r="Q61" s="141"/>
      <c r="R61" s="141"/>
      <c r="S61" s="141"/>
      <c r="T61" s="141"/>
      <c r="U61" s="141"/>
      <c r="V61" s="141"/>
      <c r="W61" s="140">
        <f t="shared" si="3"/>
        <v>0</v>
      </c>
      <c r="X61" s="144" t="str">
        <f t="shared" si="1"/>
        <v>Moderado</v>
      </c>
      <c r="Y61" s="145">
        <f t="shared" si="2"/>
        <v>0.6</v>
      </c>
      <c r="Z61" s="53" t="str">
        <f>IF(Table10[[#This Row],[No.]]="","",HYPERLINK("#"&amp;"Mapa_Riesgos!R"&amp;MATCH(B61,Mapa_Riesgos!$B$11:$B$185,0)+11,"Seguir Valoración"))</f>
        <v/>
      </c>
    </row>
    <row r="62" spans="1:26" s="52" customFormat="1" ht="93.75" customHeight="1" x14ac:dyDescent="0.2">
      <c r="A62" s="95" t="s">
        <v>229</v>
      </c>
      <c r="B62" s="139" t="str">
        <f>IFERROR(VLOOKUP(A62,Mapa_Riesgos!$A$9:$I$185,2,FALSE),"")</f>
        <v/>
      </c>
      <c r="C62" s="140" t="str">
        <f>IFERROR(VLOOKUP(A62,Mapa_Riesgos!$A$9:$I$185,9,FALSE),"")</f>
        <v/>
      </c>
      <c r="D62" s="141"/>
      <c r="E62" s="141"/>
      <c r="F62" s="141"/>
      <c r="G62" s="141"/>
      <c r="H62" s="141"/>
      <c r="I62" s="141"/>
      <c r="J62" s="141"/>
      <c r="K62" s="141"/>
      <c r="L62" s="141"/>
      <c r="M62" s="141"/>
      <c r="N62" s="141"/>
      <c r="O62" s="141"/>
      <c r="P62" s="141"/>
      <c r="Q62" s="141"/>
      <c r="R62" s="141"/>
      <c r="S62" s="141"/>
      <c r="T62" s="141"/>
      <c r="U62" s="141"/>
      <c r="V62" s="141"/>
      <c r="W62" s="140">
        <f t="shared" si="3"/>
        <v>0</v>
      </c>
      <c r="X62" s="144" t="str">
        <f t="shared" si="1"/>
        <v>Moderado</v>
      </c>
      <c r="Y62" s="145">
        <f t="shared" si="2"/>
        <v>0.6</v>
      </c>
      <c r="Z62" s="53" t="str">
        <f>IF(Table10[[#This Row],[No.]]="","",HYPERLINK("#"&amp;"Mapa_Riesgos!R"&amp;MATCH(B62,Mapa_Riesgos!$B$11:$B$185,0)+11,"Seguir Valoración"))</f>
        <v/>
      </c>
    </row>
    <row r="63" spans="1:26" s="52" customFormat="1" ht="93.75" customHeight="1" x14ac:dyDescent="0.2">
      <c r="A63" s="95" t="s">
        <v>230</v>
      </c>
      <c r="B63" s="139" t="str">
        <f>IFERROR(VLOOKUP(A63,Mapa_Riesgos!$A$9:$I$185,2,FALSE),"")</f>
        <v/>
      </c>
      <c r="C63" s="140" t="str">
        <f>IFERROR(VLOOKUP(A63,Mapa_Riesgos!$A$9:$I$185,9,FALSE),"")</f>
        <v/>
      </c>
      <c r="D63" s="141"/>
      <c r="E63" s="141"/>
      <c r="F63" s="141"/>
      <c r="G63" s="141"/>
      <c r="H63" s="141"/>
      <c r="I63" s="141"/>
      <c r="J63" s="141"/>
      <c r="K63" s="141"/>
      <c r="L63" s="141"/>
      <c r="M63" s="141"/>
      <c r="N63" s="141"/>
      <c r="O63" s="141"/>
      <c r="P63" s="141"/>
      <c r="Q63" s="141"/>
      <c r="R63" s="141"/>
      <c r="S63" s="141"/>
      <c r="T63" s="141"/>
      <c r="U63" s="141"/>
      <c r="V63" s="141"/>
      <c r="W63" s="140">
        <f t="shared" si="3"/>
        <v>0</v>
      </c>
      <c r="X63" s="144" t="str">
        <f t="shared" si="1"/>
        <v>Moderado</v>
      </c>
      <c r="Y63" s="145">
        <f t="shared" si="2"/>
        <v>0.6</v>
      </c>
      <c r="Z63" s="53" t="str">
        <f>IF(Table10[[#This Row],[No.]]="","",HYPERLINK("#"&amp;"Mapa_Riesgos!R"&amp;MATCH(B63,Mapa_Riesgos!$B$11:$B$185,0)+11,"Seguir Valoración"))</f>
        <v/>
      </c>
    </row>
    <row r="64" spans="1:26" s="52" customFormat="1" ht="93.75" customHeight="1" x14ac:dyDescent="0.2">
      <c r="A64" s="95" t="s">
        <v>231</v>
      </c>
      <c r="B64" s="139" t="str">
        <f>IFERROR(VLOOKUP(A64,Mapa_Riesgos!$A$9:$I$185,2,FALSE),"")</f>
        <v/>
      </c>
      <c r="C64" s="140" t="str">
        <f>IFERROR(VLOOKUP(A64,Mapa_Riesgos!$A$9:$I$185,9,FALSE),"")</f>
        <v/>
      </c>
      <c r="D64" s="141"/>
      <c r="E64" s="141"/>
      <c r="F64" s="141"/>
      <c r="G64" s="141"/>
      <c r="H64" s="141"/>
      <c r="I64" s="141"/>
      <c r="J64" s="141"/>
      <c r="K64" s="141"/>
      <c r="L64" s="141"/>
      <c r="M64" s="141"/>
      <c r="N64" s="141"/>
      <c r="O64" s="141"/>
      <c r="P64" s="141"/>
      <c r="Q64" s="141"/>
      <c r="R64" s="141"/>
      <c r="S64" s="141"/>
      <c r="T64" s="141"/>
      <c r="U64" s="141"/>
      <c r="V64" s="141"/>
      <c r="W64" s="140">
        <f t="shared" si="3"/>
        <v>0</v>
      </c>
      <c r="X64" s="144" t="str">
        <f t="shared" si="1"/>
        <v>Moderado</v>
      </c>
      <c r="Y64" s="145">
        <f t="shared" si="2"/>
        <v>0.6</v>
      </c>
      <c r="Z64" s="53" t="str">
        <f>IF(Table10[[#This Row],[No.]]="","",HYPERLINK("#"&amp;"Mapa_Riesgos!R"&amp;MATCH(B64,Mapa_Riesgos!$B$11:$B$185,0)+11,"Seguir Valoración"))</f>
        <v/>
      </c>
    </row>
    <row r="65" spans="1:26" s="52" customFormat="1" ht="93.75" customHeight="1" x14ac:dyDescent="0.2">
      <c r="A65" s="95" t="s">
        <v>232</v>
      </c>
      <c r="B65" s="139" t="str">
        <f>IFERROR(VLOOKUP(A65,Mapa_Riesgos!$A$9:$I$185,2,FALSE),"")</f>
        <v/>
      </c>
      <c r="C65" s="140" t="str">
        <f>IFERROR(VLOOKUP(A65,Mapa_Riesgos!$A$9:$I$185,9,FALSE),"")</f>
        <v/>
      </c>
      <c r="D65" s="141"/>
      <c r="E65" s="141"/>
      <c r="F65" s="141"/>
      <c r="G65" s="141"/>
      <c r="H65" s="141"/>
      <c r="I65" s="141"/>
      <c r="J65" s="141"/>
      <c r="K65" s="141"/>
      <c r="L65" s="141"/>
      <c r="M65" s="141"/>
      <c r="N65" s="141"/>
      <c r="O65" s="141"/>
      <c r="P65" s="141"/>
      <c r="Q65" s="141"/>
      <c r="R65" s="141"/>
      <c r="S65" s="141"/>
      <c r="T65" s="141"/>
      <c r="U65" s="141"/>
      <c r="V65" s="141"/>
      <c r="W65" s="140">
        <f t="shared" si="3"/>
        <v>0</v>
      </c>
      <c r="X65" s="144" t="str">
        <f t="shared" si="1"/>
        <v>Moderado</v>
      </c>
      <c r="Y65" s="145">
        <f t="shared" si="2"/>
        <v>0.6</v>
      </c>
      <c r="Z65" s="53" t="str">
        <f>IF(Table10[[#This Row],[No.]]="","",HYPERLINK("#"&amp;"Mapa_Riesgos!R"&amp;MATCH(B65,Mapa_Riesgos!$B$11:$B$185,0)+11,"Seguir Valoración"))</f>
        <v/>
      </c>
    </row>
    <row r="66" spans="1:26" s="52" customFormat="1" ht="93.75" customHeight="1" x14ac:dyDescent="0.2">
      <c r="A66" s="95" t="s">
        <v>233</v>
      </c>
      <c r="B66" s="139" t="str">
        <f>IFERROR(VLOOKUP(A66,Mapa_Riesgos!$A$9:$I$185,2,FALSE),"")</f>
        <v/>
      </c>
      <c r="C66" s="140" t="str">
        <f>IFERROR(VLOOKUP(A66,Mapa_Riesgos!$A$9:$I$185,9,FALSE),"")</f>
        <v/>
      </c>
      <c r="D66" s="141"/>
      <c r="E66" s="141"/>
      <c r="F66" s="141"/>
      <c r="G66" s="141"/>
      <c r="H66" s="141"/>
      <c r="I66" s="141"/>
      <c r="J66" s="141"/>
      <c r="K66" s="141"/>
      <c r="L66" s="141"/>
      <c r="M66" s="141"/>
      <c r="N66" s="141"/>
      <c r="O66" s="141"/>
      <c r="P66" s="141"/>
      <c r="Q66" s="141"/>
      <c r="R66" s="141"/>
      <c r="S66" s="141"/>
      <c r="T66" s="141"/>
      <c r="U66" s="141"/>
      <c r="V66" s="141"/>
      <c r="W66" s="140">
        <f t="shared" si="3"/>
        <v>0</v>
      </c>
      <c r="X66" s="144" t="str">
        <f t="shared" si="1"/>
        <v>Moderado</v>
      </c>
      <c r="Y66" s="145">
        <f t="shared" si="2"/>
        <v>0.6</v>
      </c>
      <c r="Z66" s="53" t="str">
        <f>IF(Table10[[#This Row],[No.]]="","",HYPERLINK("#"&amp;"Mapa_Riesgos!R"&amp;MATCH(B66,Mapa_Riesgos!$B$11:$B$185,0)+11,"Seguir Valoración"))</f>
        <v/>
      </c>
    </row>
    <row r="67" spans="1:26" s="52" customFormat="1" ht="93.75" customHeight="1" x14ac:dyDescent="0.2">
      <c r="A67" s="95" t="s">
        <v>234</v>
      </c>
      <c r="B67" s="139" t="str">
        <f>IFERROR(VLOOKUP(A67,Mapa_Riesgos!$A$9:$I$185,2,FALSE),"")</f>
        <v/>
      </c>
      <c r="C67" s="140" t="str">
        <f>IFERROR(VLOOKUP(A67,Mapa_Riesgos!$A$9:$I$185,9,FALSE),"")</f>
        <v/>
      </c>
      <c r="D67" s="141"/>
      <c r="E67" s="141"/>
      <c r="F67" s="141"/>
      <c r="G67" s="141"/>
      <c r="H67" s="141"/>
      <c r="I67" s="141"/>
      <c r="J67" s="141"/>
      <c r="K67" s="141"/>
      <c r="L67" s="141"/>
      <c r="M67" s="141"/>
      <c r="N67" s="141"/>
      <c r="O67" s="141"/>
      <c r="P67" s="141"/>
      <c r="Q67" s="141"/>
      <c r="R67" s="141"/>
      <c r="S67" s="141"/>
      <c r="T67" s="141"/>
      <c r="U67" s="141"/>
      <c r="V67" s="141"/>
      <c r="W67" s="140">
        <f t="shared" si="3"/>
        <v>0</v>
      </c>
      <c r="X67" s="144" t="str">
        <f t="shared" si="1"/>
        <v>Moderado</v>
      </c>
      <c r="Y67" s="145">
        <f t="shared" si="2"/>
        <v>0.6</v>
      </c>
      <c r="Z67" s="53" t="str">
        <f>IF(Table10[[#This Row],[No.]]="","",HYPERLINK("#"&amp;"Mapa_Riesgos!R"&amp;MATCH(B67,Mapa_Riesgos!$B$11:$B$185,0)+11,"Seguir Valoración"))</f>
        <v/>
      </c>
    </row>
    <row r="68" spans="1:26" s="52" customFormat="1" ht="93.75" customHeight="1" x14ac:dyDescent="0.2">
      <c r="A68" s="95" t="s">
        <v>235</v>
      </c>
      <c r="B68" s="139" t="str">
        <f>IFERROR(VLOOKUP(A68,Mapa_Riesgos!$A$9:$I$185,2,FALSE),"")</f>
        <v/>
      </c>
      <c r="C68" s="140" t="str">
        <f>IFERROR(VLOOKUP(A68,Mapa_Riesgos!$A$9:$I$185,9,FALSE),"")</f>
        <v/>
      </c>
      <c r="D68" s="141"/>
      <c r="E68" s="141"/>
      <c r="F68" s="141"/>
      <c r="G68" s="141"/>
      <c r="H68" s="141"/>
      <c r="I68" s="141"/>
      <c r="J68" s="141"/>
      <c r="K68" s="141"/>
      <c r="L68" s="141"/>
      <c r="M68" s="141"/>
      <c r="N68" s="141"/>
      <c r="O68" s="141"/>
      <c r="P68" s="141"/>
      <c r="Q68" s="141"/>
      <c r="R68" s="141"/>
      <c r="S68" s="141"/>
      <c r="T68" s="141"/>
      <c r="U68" s="141"/>
      <c r="V68" s="141"/>
      <c r="W68" s="140">
        <f t="shared" si="3"/>
        <v>0</v>
      </c>
      <c r="X68" s="144" t="str">
        <f t="shared" si="1"/>
        <v>Moderado</v>
      </c>
      <c r="Y68" s="145">
        <f t="shared" si="2"/>
        <v>0.6</v>
      </c>
      <c r="Z68" s="53" t="str">
        <f>IF(Table10[[#This Row],[No.]]="","",HYPERLINK("#"&amp;"Mapa_Riesgos!R"&amp;MATCH(B68,Mapa_Riesgos!$B$11:$B$185,0)+11,"Seguir Valoración"))</f>
        <v/>
      </c>
    </row>
    <row r="69" spans="1:26" s="52" customFormat="1" ht="93.75" customHeight="1" x14ac:dyDescent="0.2">
      <c r="A69" s="95" t="s">
        <v>236</v>
      </c>
      <c r="B69" s="139" t="str">
        <f>IFERROR(VLOOKUP(A69,Mapa_Riesgos!$A$9:$I$185,2,FALSE),"")</f>
        <v/>
      </c>
      <c r="C69" s="140" t="str">
        <f>IFERROR(VLOOKUP(A69,Mapa_Riesgos!$A$9:$I$185,9,FALSE),"")</f>
        <v/>
      </c>
      <c r="D69" s="141"/>
      <c r="E69" s="141"/>
      <c r="F69" s="141"/>
      <c r="G69" s="141"/>
      <c r="H69" s="141"/>
      <c r="I69" s="141"/>
      <c r="J69" s="141"/>
      <c r="K69" s="141"/>
      <c r="L69" s="141"/>
      <c r="M69" s="141"/>
      <c r="N69" s="141"/>
      <c r="O69" s="141"/>
      <c r="P69" s="141"/>
      <c r="Q69" s="141"/>
      <c r="R69" s="141"/>
      <c r="S69" s="141"/>
      <c r="T69" s="141"/>
      <c r="U69" s="141"/>
      <c r="V69" s="141"/>
      <c r="W69" s="140">
        <f t="shared" si="3"/>
        <v>0</v>
      </c>
      <c r="X69" s="144" t="str">
        <f t="shared" si="1"/>
        <v>Moderado</v>
      </c>
      <c r="Y69" s="145">
        <f t="shared" si="2"/>
        <v>0.6</v>
      </c>
      <c r="Z69" s="53" t="str">
        <f>IF(Table10[[#This Row],[No.]]="","",HYPERLINK("#"&amp;"Mapa_Riesgos!R"&amp;MATCH(B69,Mapa_Riesgos!$B$11:$B$185,0)+11,"Seguir Valoración"))</f>
        <v/>
      </c>
    </row>
    <row r="70" spans="1:26" s="52" customFormat="1" ht="93.75" customHeight="1" x14ac:dyDescent="0.2">
      <c r="A70" s="95" t="s">
        <v>237</v>
      </c>
      <c r="B70" s="139" t="str">
        <f>IFERROR(VLOOKUP(A70,Mapa_Riesgos!$A$9:$I$185,2,FALSE),"")</f>
        <v/>
      </c>
      <c r="C70" s="140" t="str">
        <f>IFERROR(VLOOKUP(A70,Mapa_Riesgos!$A$9:$I$185,9,FALSE),"")</f>
        <v/>
      </c>
      <c r="D70" s="141"/>
      <c r="E70" s="141"/>
      <c r="F70" s="141"/>
      <c r="G70" s="141"/>
      <c r="H70" s="141"/>
      <c r="I70" s="141"/>
      <c r="J70" s="141"/>
      <c r="K70" s="141"/>
      <c r="L70" s="141"/>
      <c r="M70" s="141"/>
      <c r="N70" s="141"/>
      <c r="O70" s="141"/>
      <c r="P70" s="141"/>
      <c r="Q70" s="141"/>
      <c r="R70" s="141"/>
      <c r="S70" s="141"/>
      <c r="T70" s="141"/>
      <c r="U70" s="141"/>
      <c r="V70" s="141"/>
      <c r="W70" s="140">
        <f t="shared" si="3"/>
        <v>0</v>
      </c>
      <c r="X70" s="144" t="str">
        <f t="shared" si="1"/>
        <v>Moderado</v>
      </c>
      <c r="Y70" s="145">
        <f t="shared" si="2"/>
        <v>0.6</v>
      </c>
      <c r="Z70" s="53" t="str">
        <f>IF(Table10[[#This Row],[No.]]="","",HYPERLINK("#"&amp;"Mapa_Riesgos!R"&amp;MATCH(B70,Mapa_Riesgos!$B$11:$B$185,0)+11,"Seguir Valoración"))</f>
        <v/>
      </c>
    </row>
    <row r="71" spans="1:26" s="52" customFormat="1" ht="93.75" customHeight="1" x14ac:dyDescent="0.2">
      <c r="A71" s="95" t="s">
        <v>238</v>
      </c>
      <c r="B71" s="139" t="str">
        <f>IFERROR(VLOOKUP(A71,Mapa_Riesgos!$A$9:$I$185,2,FALSE),"")</f>
        <v/>
      </c>
      <c r="C71" s="140" t="str">
        <f>IFERROR(VLOOKUP(A71,Mapa_Riesgos!$A$9:$I$185,9,FALSE),"")</f>
        <v/>
      </c>
      <c r="D71" s="141"/>
      <c r="E71" s="141"/>
      <c r="F71" s="141"/>
      <c r="G71" s="141"/>
      <c r="H71" s="141"/>
      <c r="I71" s="141"/>
      <c r="J71" s="141"/>
      <c r="K71" s="141"/>
      <c r="L71" s="141"/>
      <c r="M71" s="141"/>
      <c r="N71" s="141"/>
      <c r="O71" s="141"/>
      <c r="P71" s="141"/>
      <c r="Q71" s="141"/>
      <c r="R71" s="141"/>
      <c r="S71" s="141"/>
      <c r="T71" s="141"/>
      <c r="U71" s="141"/>
      <c r="V71" s="141"/>
      <c r="W71" s="140">
        <f t="shared" si="3"/>
        <v>0</v>
      </c>
      <c r="X71" s="144" t="str">
        <f t="shared" si="1"/>
        <v>Moderado</v>
      </c>
      <c r="Y71" s="145">
        <f t="shared" si="2"/>
        <v>0.6</v>
      </c>
      <c r="Z71" s="53" t="str">
        <f>IF(Table10[[#This Row],[No.]]="","",HYPERLINK("#"&amp;"Mapa_Riesgos!R"&amp;MATCH(B71,Mapa_Riesgos!$B$11:$B$185,0)+11,"Seguir Valoración"))</f>
        <v/>
      </c>
    </row>
    <row r="72" spans="1:26" s="52" customFormat="1" ht="93.75" customHeight="1" x14ac:dyDescent="0.2">
      <c r="A72" s="95" t="s">
        <v>239</v>
      </c>
      <c r="B72" s="139" t="str">
        <f>IFERROR(VLOOKUP(A72,Mapa_Riesgos!$A$9:$I$185,2,FALSE),"")</f>
        <v/>
      </c>
      <c r="C72" s="140" t="str">
        <f>IFERROR(VLOOKUP(A72,Mapa_Riesgos!$A$9:$I$185,9,FALSE),"")</f>
        <v/>
      </c>
      <c r="D72" s="141"/>
      <c r="E72" s="141"/>
      <c r="F72" s="141"/>
      <c r="G72" s="141"/>
      <c r="H72" s="141"/>
      <c r="I72" s="141"/>
      <c r="J72" s="141"/>
      <c r="K72" s="141"/>
      <c r="L72" s="141"/>
      <c r="M72" s="141"/>
      <c r="N72" s="141"/>
      <c r="O72" s="141"/>
      <c r="P72" s="141"/>
      <c r="Q72" s="141"/>
      <c r="R72" s="141"/>
      <c r="S72" s="141"/>
      <c r="T72" s="141"/>
      <c r="U72" s="141"/>
      <c r="V72" s="141"/>
      <c r="W72" s="140">
        <f t="shared" si="3"/>
        <v>0</v>
      </c>
      <c r="X72" s="144" t="str">
        <f t="shared" si="1"/>
        <v>Moderado</v>
      </c>
      <c r="Y72" s="145">
        <f t="shared" si="2"/>
        <v>0.6</v>
      </c>
      <c r="Z72" s="53" t="str">
        <f>IF(Table10[[#This Row],[No.]]="","",HYPERLINK("#"&amp;"Mapa_Riesgos!R"&amp;MATCH(B72,Mapa_Riesgos!$B$11:$B$185,0)+11,"Seguir Valoración"))</f>
        <v/>
      </c>
    </row>
    <row r="73" spans="1:26" s="52" customFormat="1" ht="93.75" customHeight="1" x14ac:dyDescent="0.2">
      <c r="A73" s="95" t="s">
        <v>240</v>
      </c>
      <c r="B73" s="139" t="str">
        <f>IFERROR(VLOOKUP(A73,Mapa_Riesgos!$A$9:$I$185,2,FALSE),"")</f>
        <v/>
      </c>
      <c r="C73" s="140" t="str">
        <f>IFERROR(VLOOKUP(A73,Mapa_Riesgos!$A$9:$I$185,9,FALSE),"")</f>
        <v/>
      </c>
      <c r="D73" s="141"/>
      <c r="E73" s="141"/>
      <c r="F73" s="141"/>
      <c r="G73" s="141"/>
      <c r="H73" s="141"/>
      <c r="I73" s="141"/>
      <c r="J73" s="141"/>
      <c r="K73" s="141"/>
      <c r="L73" s="141"/>
      <c r="M73" s="141"/>
      <c r="N73" s="141"/>
      <c r="O73" s="141"/>
      <c r="P73" s="141"/>
      <c r="Q73" s="141"/>
      <c r="R73" s="141"/>
      <c r="S73" s="141"/>
      <c r="T73" s="141"/>
      <c r="U73" s="141"/>
      <c r="V73" s="141"/>
      <c r="W73" s="140">
        <f t="shared" si="3"/>
        <v>0</v>
      </c>
      <c r="X73" s="144" t="str">
        <f t="shared" si="1"/>
        <v>Moderado</v>
      </c>
      <c r="Y73" s="145">
        <f t="shared" si="2"/>
        <v>0.6</v>
      </c>
      <c r="Z73" s="53" t="str">
        <f>IF(Table10[[#This Row],[No.]]="","",HYPERLINK("#"&amp;"Mapa_Riesgos!R"&amp;MATCH(B73,Mapa_Riesgos!$B$11:$B$185,0)+11,"Seguir Valoración"))</f>
        <v/>
      </c>
    </row>
    <row r="74" spans="1:26" s="52" customFormat="1" ht="93.75" customHeight="1" x14ac:dyDescent="0.2">
      <c r="A74" s="95" t="s">
        <v>241</v>
      </c>
      <c r="B74" s="139" t="str">
        <f>IFERROR(VLOOKUP(A74,Mapa_Riesgos!$A$9:$I$185,2,FALSE),"")</f>
        <v/>
      </c>
      <c r="C74" s="140" t="str">
        <f>IFERROR(VLOOKUP(A74,Mapa_Riesgos!$A$9:$I$185,9,FALSE),"")</f>
        <v/>
      </c>
      <c r="D74" s="141"/>
      <c r="E74" s="141"/>
      <c r="F74" s="141"/>
      <c r="G74" s="141"/>
      <c r="H74" s="141"/>
      <c r="I74" s="141"/>
      <c r="J74" s="141"/>
      <c r="K74" s="141"/>
      <c r="L74" s="141"/>
      <c r="M74" s="141"/>
      <c r="N74" s="141"/>
      <c r="O74" s="141"/>
      <c r="P74" s="141"/>
      <c r="Q74" s="141"/>
      <c r="R74" s="141"/>
      <c r="S74" s="141"/>
      <c r="T74" s="141"/>
      <c r="U74" s="141"/>
      <c r="V74" s="141"/>
      <c r="W74" s="140">
        <f t="shared" ref="W74:W105" si="4">COUNTIF(D74:V74,"SI")</f>
        <v>0</v>
      </c>
      <c r="X74" s="144" t="str">
        <f t="shared" ref="X74:X137" si="5">IF(W74&lt;=5,"Moderado",IF(W74&lt;=11,"Mayor",IF(W74&lt;=19,"Catastrófico",0)))</f>
        <v>Moderado</v>
      </c>
      <c r="Y74" s="145">
        <f t="shared" si="2"/>
        <v>0.6</v>
      </c>
      <c r="Z74" s="53" t="str">
        <f>IF(Table10[[#This Row],[No.]]="","",HYPERLINK("#"&amp;"Mapa_Riesgos!R"&amp;MATCH(B74,Mapa_Riesgos!$B$11:$B$185,0)+11,"Seguir Valoración"))</f>
        <v/>
      </c>
    </row>
    <row r="75" spans="1:26" s="52" customFormat="1" ht="93.75" customHeight="1" x14ac:dyDescent="0.2">
      <c r="A75" s="95" t="s">
        <v>242</v>
      </c>
      <c r="B75" s="139" t="str">
        <f>IFERROR(VLOOKUP(A75,Mapa_Riesgos!$A$9:$I$185,2,FALSE),"")</f>
        <v/>
      </c>
      <c r="C75" s="140" t="str">
        <f>IFERROR(VLOOKUP(A75,Mapa_Riesgos!$A$9:$I$185,9,FALSE),"")</f>
        <v/>
      </c>
      <c r="D75" s="141"/>
      <c r="E75" s="141"/>
      <c r="F75" s="141"/>
      <c r="G75" s="141"/>
      <c r="H75" s="141"/>
      <c r="I75" s="141"/>
      <c r="J75" s="141"/>
      <c r="K75" s="141"/>
      <c r="L75" s="141"/>
      <c r="M75" s="141"/>
      <c r="N75" s="141"/>
      <c r="O75" s="141"/>
      <c r="P75" s="141"/>
      <c r="Q75" s="141"/>
      <c r="R75" s="141"/>
      <c r="S75" s="141"/>
      <c r="T75" s="141"/>
      <c r="U75" s="141"/>
      <c r="V75" s="141"/>
      <c r="W75" s="140">
        <f t="shared" si="4"/>
        <v>0</v>
      </c>
      <c r="X75" s="144" t="str">
        <f t="shared" si="5"/>
        <v>Moderado</v>
      </c>
      <c r="Y75" s="145">
        <f t="shared" ref="Y75:Y138" si="6">IF(X75="Catastrófico",100%,IF(X75="Mayor",80%,IF(X75="Moderado",60%,IF(X75="Menor",40%,IF(X75="Leve",20%,0)))))</f>
        <v>0.6</v>
      </c>
      <c r="Z75" s="53" t="str">
        <f>IF(Table10[[#This Row],[No.]]="","",HYPERLINK("#"&amp;"Mapa_Riesgos!R"&amp;MATCH(B75,Mapa_Riesgos!$B$11:$B$185,0)+11,"Seguir Valoración"))</f>
        <v/>
      </c>
    </row>
    <row r="76" spans="1:26" s="52" customFormat="1" ht="93.75" customHeight="1" x14ac:dyDescent="0.2">
      <c r="A76" s="95" t="s">
        <v>243</v>
      </c>
      <c r="B76" s="139" t="str">
        <f>IFERROR(VLOOKUP(A76,Mapa_Riesgos!$A$9:$I$185,2,FALSE),"")</f>
        <v/>
      </c>
      <c r="C76" s="140" t="str">
        <f>IFERROR(VLOOKUP(A76,Mapa_Riesgos!$A$9:$I$185,9,FALSE),"")</f>
        <v/>
      </c>
      <c r="D76" s="141"/>
      <c r="E76" s="141"/>
      <c r="F76" s="141"/>
      <c r="G76" s="141"/>
      <c r="H76" s="141"/>
      <c r="I76" s="141"/>
      <c r="J76" s="141"/>
      <c r="K76" s="141"/>
      <c r="L76" s="141"/>
      <c r="M76" s="141"/>
      <c r="N76" s="141"/>
      <c r="O76" s="141"/>
      <c r="P76" s="141"/>
      <c r="Q76" s="141"/>
      <c r="R76" s="141"/>
      <c r="S76" s="141"/>
      <c r="T76" s="141"/>
      <c r="U76" s="141"/>
      <c r="V76" s="141"/>
      <c r="W76" s="140">
        <f t="shared" si="4"/>
        <v>0</v>
      </c>
      <c r="X76" s="144" t="str">
        <f t="shared" si="5"/>
        <v>Moderado</v>
      </c>
      <c r="Y76" s="145">
        <f t="shared" si="6"/>
        <v>0.6</v>
      </c>
      <c r="Z76" s="53" t="str">
        <f>IF(Table10[[#This Row],[No.]]="","",HYPERLINK("#"&amp;"Mapa_Riesgos!R"&amp;MATCH(B76,Mapa_Riesgos!$B$11:$B$185,0)+11,"Seguir Valoración"))</f>
        <v/>
      </c>
    </row>
    <row r="77" spans="1:26" s="52" customFormat="1" ht="93.75" customHeight="1" x14ac:dyDescent="0.2">
      <c r="A77" s="95" t="s">
        <v>244</v>
      </c>
      <c r="B77" s="139" t="str">
        <f>IFERROR(VLOOKUP(A77,Mapa_Riesgos!$A$9:$I$185,2,FALSE),"")</f>
        <v/>
      </c>
      <c r="C77" s="140" t="str">
        <f>IFERROR(VLOOKUP(A77,Mapa_Riesgos!$A$9:$I$185,9,FALSE),"")</f>
        <v/>
      </c>
      <c r="D77" s="141"/>
      <c r="E77" s="141"/>
      <c r="F77" s="141"/>
      <c r="G77" s="141"/>
      <c r="H77" s="141"/>
      <c r="I77" s="141"/>
      <c r="J77" s="141"/>
      <c r="K77" s="141"/>
      <c r="L77" s="141"/>
      <c r="M77" s="141"/>
      <c r="N77" s="141"/>
      <c r="O77" s="141"/>
      <c r="P77" s="141"/>
      <c r="Q77" s="141"/>
      <c r="R77" s="141"/>
      <c r="S77" s="141"/>
      <c r="T77" s="141"/>
      <c r="U77" s="141"/>
      <c r="V77" s="141"/>
      <c r="W77" s="140">
        <f t="shared" si="4"/>
        <v>0</v>
      </c>
      <c r="X77" s="144" t="str">
        <f t="shared" si="5"/>
        <v>Moderado</v>
      </c>
      <c r="Y77" s="145">
        <f t="shared" si="6"/>
        <v>0.6</v>
      </c>
      <c r="Z77" s="53" t="str">
        <f>IF(Table10[[#This Row],[No.]]="","",HYPERLINK("#"&amp;"Mapa_Riesgos!R"&amp;MATCH(B77,Mapa_Riesgos!$B$11:$B$185,0)+11,"Seguir Valoración"))</f>
        <v/>
      </c>
    </row>
    <row r="78" spans="1:26" s="52" customFormat="1" ht="93.75" customHeight="1" x14ac:dyDescent="0.2">
      <c r="A78" s="95" t="s">
        <v>245</v>
      </c>
      <c r="B78" s="139" t="str">
        <f>IFERROR(VLOOKUP(A78,Mapa_Riesgos!$A$9:$I$185,2,FALSE),"")</f>
        <v/>
      </c>
      <c r="C78" s="140" t="str">
        <f>IFERROR(VLOOKUP(A78,Mapa_Riesgos!$A$9:$I$185,9,FALSE),"")</f>
        <v/>
      </c>
      <c r="D78" s="141"/>
      <c r="E78" s="141"/>
      <c r="F78" s="141"/>
      <c r="G78" s="141"/>
      <c r="H78" s="141"/>
      <c r="I78" s="141"/>
      <c r="J78" s="141"/>
      <c r="K78" s="141"/>
      <c r="L78" s="141"/>
      <c r="M78" s="141"/>
      <c r="N78" s="141"/>
      <c r="O78" s="141"/>
      <c r="P78" s="141"/>
      <c r="Q78" s="141"/>
      <c r="R78" s="141"/>
      <c r="S78" s="141"/>
      <c r="T78" s="141"/>
      <c r="U78" s="141"/>
      <c r="V78" s="141"/>
      <c r="W78" s="140">
        <f t="shared" si="4"/>
        <v>0</v>
      </c>
      <c r="X78" s="144" t="str">
        <f t="shared" si="5"/>
        <v>Moderado</v>
      </c>
      <c r="Y78" s="145">
        <f t="shared" si="6"/>
        <v>0.6</v>
      </c>
      <c r="Z78" s="53" t="str">
        <f>IF(Table10[[#This Row],[No.]]="","",HYPERLINK("#"&amp;"Mapa_Riesgos!R"&amp;MATCH(B78,Mapa_Riesgos!$B$11:$B$185,0)+11,"Seguir Valoración"))</f>
        <v/>
      </c>
    </row>
    <row r="79" spans="1:26" s="52" customFormat="1" ht="93.75" customHeight="1" x14ac:dyDescent="0.2">
      <c r="A79" s="95" t="s">
        <v>246</v>
      </c>
      <c r="B79" s="139" t="str">
        <f>IFERROR(VLOOKUP(A79,Mapa_Riesgos!$A$9:$I$185,2,FALSE),"")</f>
        <v/>
      </c>
      <c r="C79" s="140" t="str">
        <f>IFERROR(VLOOKUP(A79,Mapa_Riesgos!$A$9:$I$185,9,FALSE),"")</f>
        <v/>
      </c>
      <c r="D79" s="141"/>
      <c r="E79" s="141"/>
      <c r="F79" s="141"/>
      <c r="G79" s="141"/>
      <c r="H79" s="141"/>
      <c r="I79" s="141"/>
      <c r="J79" s="141"/>
      <c r="K79" s="141"/>
      <c r="L79" s="141"/>
      <c r="M79" s="141"/>
      <c r="N79" s="141"/>
      <c r="O79" s="141"/>
      <c r="P79" s="141"/>
      <c r="Q79" s="141"/>
      <c r="R79" s="141"/>
      <c r="S79" s="141"/>
      <c r="T79" s="141"/>
      <c r="U79" s="141"/>
      <c r="V79" s="141"/>
      <c r="W79" s="140">
        <f t="shared" si="4"/>
        <v>0</v>
      </c>
      <c r="X79" s="144" t="str">
        <f t="shared" si="5"/>
        <v>Moderado</v>
      </c>
      <c r="Y79" s="145">
        <f t="shared" si="6"/>
        <v>0.6</v>
      </c>
      <c r="Z79" s="53" t="str">
        <f>IF(Table10[[#This Row],[No.]]="","",HYPERLINK("#"&amp;"Mapa_Riesgos!R"&amp;MATCH(B79,Mapa_Riesgos!$B$11:$B$185,0)+11,"Seguir Valoración"))</f>
        <v/>
      </c>
    </row>
    <row r="80" spans="1:26" s="52" customFormat="1" ht="93.75" customHeight="1" x14ac:dyDescent="0.2">
      <c r="A80" s="95" t="s">
        <v>247</v>
      </c>
      <c r="B80" s="139" t="str">
        <f>IFERROR(VLOOKUP(A80,Mapa_Riesgos!$A$9:$I$185,2,FALSE),"")</f>
        <v/>
      </c>
      <c r="C80" s="140" t="str">
        <f>IFERROR(VLOOKUP(A80,Mapa_Riesgos!$A$9:$I$185,9,FALSE),"")</f>
        <v/>
      </c>
      <c r="D80" s="141"/>
      <c r="E80" s="141"/>
      <c r="F80" s="141"/>
      <c r="G80" s="141"/>
      <c r="H80" s="141"/>
      <c r="I80" s="141"/>
      <c r="J80" s="141"/>
      <c r="K80" s="141"/>
      <c r="L80" s="141"/>
      <c r="M80" s="141"/>
      <c r="N80" s="141"/>
      <c r="O80" s="141"/>
      <c r="P80" s="141"/>
      <c r="Q80" s="141"/>
      <c r="R80" s="141"/>
      <c r="S80" s="141"/>
      <c r="T80" s="141"/>
      <c r="U80" s="141"/>
      <c r="V80" s="141"/>
      <c r="W80" s="140">
        <f t="shared" si="4"/>
        <v>0</v>
      </c>
      <c r="X80" s="144" t="str">
        <f t="shared" si="5"/>
        <v>Moderado</v>
      </c>
      <c r="Y80" s="145">
        <f t="shared" si="6"/>
        <v>0.6</v>
      </c>
      <c r="Z80" s="53" t="str">
        <f>IF(Table10[[#This Row],[No.]]="","",HYPERLINK("#"&amp;"Mapa_Riesgos!R"&amp;MATCH(B80,Mapa_Riesgos!$B$11:$B$185,0)+11,"Seguir Valoración"))</f>
        <v/>
      </c>
    </row>
    <row r="81" spans="1:26" s="52" customFormat="1" ht="93.75" customHeight="1" x14ac:dyDescent="0.2">
      <c r="A81" s="95" t="s">
        <v>248</v>
      </c>
      <c r="B81" s="139" t="str">
        <f>IFERROR(VLOOKUP(A81,Mapa_Riesgos!$A$9:$I$185,2,FALSE),"")</f>
        <v/>
      </c>
      <c r="C81" s="140" t="str">
        <f>IFERROR(VLOOKUP(A81,Mapa_Riesgos!$A$9:$I$185,9,FALSE),"")</f>
        <v/>
      </c>
      <c r="D81" s="141"/>
      <c r="E81" s="141"/>
      <c r="F81" s="141"/>
      <c r="G81" s="141"/>
      <c r="H81" s="141"/>
      <c r="I81" s="141"/>
      <c r="J81" s="141"/>
      <c r="K81" s="141"/>
      <c r="L81" s="141"/>
      <c r="M81" s="141"/>
      <c r="N81" s="141"/>
      <c r="O81" s="141"/>
      <c r="P81" s="141"/>
      <c r="Q81" s="141"/>
      <c r="R81" s="141"/>
      <c r="S81" s="141"/>
      <c r="T81" s="141"/>
      <c r="U81" s="141"/>
      <c r="V81" s="141"/>
      <c r="W81" s="140">
        <f t="shared" si="4"/>
        <v>0</v>
      </c>
      <c r="X81" s="144" t="str">
        <f t="shared" si="5"/>
        <v>Moderado</v>
      </c>
      <c r="Y81" s="145">
        <f t="shared" si="6"/>
        <v>0.6</v>
      </c>
      <c r="Z81" s="53" t="str">
        <f>IF(Table10[[#This Row],[No.]]="","",HYPERLINK("#"&amp;"Mapa_Riesgos!R"&amp;MATCH(B81,Mapa_Riesgos!$B$11:$B$185,0)+11,"Seguir Valoración"))</f>
        <v/>
      </c>
    </row>
    <row r="82" spans="1:26" s="52" customFormat="1" ht="93.75" customHeight="1" x14ac:dyDescent="0.2">
      <c r="A82" s="95" t="s">
        <v>249</v>
      </c>
      <c r="B82" s="139" t="str">
        <f>IFERROR(VLOOKUP(A82,Mapa_Riesgos!$A$9:$I$185,2,FALSE),"")</f>
        <v/>
      </c>
      <c r="C82" s="140" t="str">
        <f>IFERROR(VLOOKUP(A82,Mapa_Riesgos!$A$9:$I$185,9,FALSE),"")</f>
        <v/>
      </c>
      <c r="D82" s="141"/>
      <c r="E82" s="141"/>
      <c r="F82" s="141"/>
      <c r="G82" s="141"/>
      <c r="H82" s="141"/>
      <c r="I82" s="141"/>
      <c r="J82" s="141"/>
      <c r="K82" s="141"/>
      <c r="L82" s="141"/>
      <c r="M82" s="141"/>
      <c r="N82" s="141"/>
      <c r="O82" s="141"/>
      <c r="P82" s="141"/>
      <c r="Q82" s="141"/>
      <c r="R82" s="141"/>
      <c r="S82" s="141"/>
      <c r="T82" s="141"/>
      <c r="U82" s="141"/>
      <c r="V82" s="141"/>
      <c r="W82" s="140">
        <f t="shared" si="4"/>
        <v>0</v>
      </c>
      <c r="X82" s="144" t="str">
        <f t="shared" si="5"/>
        <v>Moderado</v>
      </c>
      <c r="Y82" s="145">
        <f t="shared" si="6"/>
        <v>0.6</v>
      </c>
      <c r="Z82" s="53" t="str">
        <f>IF(Table10[[#This Row],[No.]]="","",HYPERLINK("#"&amp;"Mapa_Riesgos!R"&amp;MATCH(B82,Mapa_Riesgos!$B$11:$B$185,0)+11,"Seguir Valoración"))</f>
        <v/>
      </c>
    </row>
    <row r="83" spans="1:26" s="52" customFormat="1" ht="93.75" customHeight="1" x14ac:dyDescent="0.2">
      <c r="A83" s="95" t="s">
        <v>250</v>
      </c>
      <c r="B83" s="139" t="str">
        <f>IFERROR(VLOOKUP(A83,Mapa_Riesgos!$A$9:$I$185,2,FALSE),"")</f>
        <v/>
      </c>
      <c r="C83" s="140" t="str">
        <f>IFERROR(VLOOKUP(A83,Mapa_Riesgos!$A$9:$I$185,9,FALSE),"")</f>
        <v/>
      </c>
      <c r="D83" s="141"/>
      <c r="E83" s="141"/>
      <c r="F83" s="141"/>
      <c r="G83" s="141"/>
      <c r="H83" s="141"/>
      <c r="I83" s="141"/>
      <c r="J83" s="141"/>
      <c r="K83" s="141"/>
      <c r="L83" s="141"/>
      <c r="M83" s="141"/>
      <c r="N83" s="141"/>
      <c r="O83" s="141"/>
      <c r="P83" s="141"/>
      <c r="Q83" s="141"/>
      <c r="R83" s="141"/>
      <c r="S83" s="141"/>
      <c r="T83" s="141"/>
      <c r="U83" s="141"/>
      <c r="V83" s="141"/>
      <c r="W83" s="140">
        <f t="shared" si="4"/>
        <v>0</v>
      </c>
      <c r="X83" s="144" t="str">
        <f t="shared" si="5"/>
        <v>Moderado</v>
      </c>
      <c r="Y83" s="145">
        <f t="shared" si="6"/>
        <v>0.6</v>
      </c>
      <c r="Z83" s="53" t="str">
        <f>IF(Table10[[#This Row],[No.]]="","",HYPERLINK("#"&amp;"Mapa_Riesgos!R"&amp;MATCH(B83,Mapa_Riesgos!$B$11:$B$185,0)+11,"Seguir Valoración"))</f>
        <v/>
      </c>
    </row>
    <row r="84" spans="1:26" s="52" customFormat="1" ht="93.75" customHeight="1" x14ac:dyDescent="0.2">
      <c r="A84" s="95" t="s">
        <v>251</v>
      </c>
      <c r="B84" s="139" t="str">
        <f>IFERROR(VLOOKUP(A84,Mapa_Riesgos!$A$9:$I$185,2,FALSE),"")</f>
        <v/>
      </c>
      <c r="C84" s="140" t="str">
        <f>IFERROR(VLOOKUP(A84,Mapa_Riesgos!$A$9:$I$185,9,FALSE),"")</f>
        <v/>
      </c>
      <c r="D84" s="141"/>
      <c r="E84" s="141"/>
      <c r="F84" s="141"/>
      <c r="G84" s="141"/>
      <c r="H84" s="141"/>
      <c r="I84" s="141"/>
      <c r="J84" s="141"/>
      <c r="K84" s="141"/>
      <c r="L84" s="141"/>
      <c r="M84" s="141"/>
      <c r="N84" s="141"/>
      <c r="O84" s="141"/>
      <c r="P84" s="141"/>
      <c r="Q84" s="141"/>
      <c r="R84" s="141"/>
      <c r="S84" s="141"/>
      <c r="T84" s="141"/>
      <c r="U84" s="141"/>
      <c r="V84" s="141"/>
      <c r="W84" s="140">
        <f t="shared" si="4"/>
        <v>0</v>
      </c>
      <c r="X84" s="144" t="str">
        <f t="shared" si="5"/>
        <v>Moderado</v>
      </c>
      <c r="Y84" s="145">
        <f t="shared" si="6"/>
        <v>0.6</v>
      </c>
      <c r="Z84" s="53" t="str">
        <f>IF(Table10[[#This Row],[No.]]="","",HYPERLINK("#"&amp;"Mapa_Riesgos!R"&amp;MATCH(B84,Mapa_Riesgos!$B$11:$B$185,0)+11,"Seguir Valoración"))</f>
        <v/>
      </c>
    </row>
    <row r="85" spans="1:26" s="52" customFormat="1" ht="93.75" customHeight="1" x14ac:dyDescent="0.2">
      <c r="A85" s="95" t="s">
        <v>252</v>
      </c>
      <c r="B85" s="139" t="str">
        <f>IFERROR(VLOOKUP(A85,Mapa_Riesgos!$A$9:$I$185,2,FALSE),"")</f>
        <v/>
      </c>
      <c r="C85" s="140" t="str">
        <f>IFERROR(VLOOKUP(A85,Mapa_Riesgos!$A$9:$I$185,9,FALSE),"")</f>
        <v/>
      </c>
      <c r="D85" s="141"/>
      <c r="E85" s="141"/>
      <c r="F85" s="141"/>
      <c r="G85" s="141"/>
      <c r="H85" s="141"/>
      <c r="I85" s="141"/>
      <c r="J85" s="141"/>
      <c r="K85" s="141"/>
      <c r="L85" s="141"/>
      <c r="M85" s="141"/>
      <c r="N85" s="141"/>
      <c r="O85" s="141"/>
      <c r="P85" s="141"/>
      <c r="Q85" s="141"/>
      <c r="R85" s="141"/>
      <c r="S85" s="141"/>
      <c r="T85" s="141"/>
      <c r="U85" s="141"/>
      <c r="V85" s="141"/>
      <c r="W85" s="140">
        <f t="shared" si="4"/>
        <v>0</v>
      </c>
      <c r="X85" s="144" t="str">
        <f t="shared" si="5"/>
        <v>Moderado</v>
      </c>
      <c r="Y85" s="145">
        <f t="shared" si="6"/>
        <v>0.6</v>
      </c>
      <c r="Z85" s="53" t="str">
        <f>IF(Table10[[#This Row],[No.]]="","",HYPERLINK("#"&amp;"Mapa_Riesgos!R"&amp;MATCH(B85,Mapa_Riesgos!$B$11:$B$185,0)+11,"Seguir Valoración"))</f>
        <v/>
      </c>
    </row>
    <row r="86" spans="1:26" s="52" customFormat="1" ht="93.75" customHeight="1" x14ac:dyDescent="0.2">
      <c r="A86" s="95" t="s">
        <v>253</v>
      </c>
      <c r="B86" s="139" t="str">
        <f>IFERROR(VLOOKUP(A86,Mapa_Riesgos!$A$9:$I$185,2,FALSE),"")</f>
        <v/>
      </c>
      <c r="C86" s="140" t="str">
        <f>IFERROR(VLOOKUP(A86,Mapa_Riesgos!$A$9:$I$185,9,FALSE),"")</f>
        <v/>
      </c>
      <c r="D86" s="141"/>
      <c r="E86" s="141"/>
      <c r="F86" s="141"/>
      <c r="G86" s="141"/>
      <c r="H86" s="141"/>
      <c r="I86" s="141"/>
      <c r="J86" s="141"/>
      <c r="K86" s="141"/>
      <c r="L86" s="141"/>
      <c r="M86" s="141"/>
      <c r="N86" s="141"/>
      <c r="O86" s="141"/>
      <c r="P86" s="141"/>
      <c r="Q86" s="141"/>
      <c r="R86" s="141"/>
      <c r="S86" s="141"/>
      <c r="T86" s="141"/>
      <c r="U86" s="141"/>
      <c r="V86" s="141"/>
      <c r="W86" s="140">
        <f t="shared" si="4"/>
        <v>0</v>
      </c>
      <c r="X86" s="144" t="str">
        <f t="shared" si="5"/>
        <v>Moderado</v>
      </c>
      <c r="Y86" s="145">
        <f t="shared" si="6"/>
        <v>0.6</v>
      </c>
      <c r="Z86" s="53" t="str">
        <f>IF(Table10[[#This Row],[No.]]="","",HYPERLINK("#"&amp;"Mapa_Riesgos!R"&amp;MATCH(B86,Mapa_Riesgos!$B$11:$B$185,0)+11,"Seguir Valoración"))</f>
        <v/>
      </c>
    </row>
    <row r="87" spans="1:26" s="52" customFormat="1" ht="93.75" customHeight="1" x14ac:dyDescent="0.2">
      <c r="A87" s="95" t="s">
        <v>254</v>
      </c>
      <c r="B87" s="139" t="str">
        <f>IFERROR(VLOOKUP(A87,Mapa_Riesgos!$A$9:$I$185,2,FALSE),"")</f>
        <v/>
      </c>
      <c r="C87" s="140" t="str">
        <f>IFERROR(VLOOKUP(A87,Mapa_Riesgos!$A$9:$I$185,9,FALSE),"")</f>
        <v/>
      </c>
      <c r="D87" s="141"/>
      <c r="E87" s="141"/>
      <c r="F87" s="141"/>
      <c r="G87" s="141"/>
      <c r="H87" s="141"/>
      <c r="I87" s="141"/>
      <c r="J87" s="141"/>
      <c r="K87" s="141"/>
      <c r="L87" s="141"/>
      <c r="M87" s="141"/>
      <c r="N87" s="141"/>
      <c r="O87" s="141"/>
      <c r="P87" s="141"/>
      <c r="Q87" s="141"/>
      <c r="R87" s="141"/>
      <c r="S87" s="141"/>
      <c r="T87" s="141"/>
      <c r="U87" s="141"/>
      <c r="V87" s="141"/>
      <c r="W87" s="140">
        <f t="shared" si="4"/>
        <v>0</v>
      </c>
      <c r="X87" s="144" t="str">
        <f t="shared" si="5"/>
        <v>Moderado</v>
      </c>
      <c r="Y87" s="145">
        <f t="shared" si="6"/>
        <v>0.6</v>
      </c>
      <c r="Z87" s="53" t="str">
        <f>IF(Table10[[#This Row],[No.]]="","",HYPERLINK("#"&amp;"Mapa_Riesgos!R"&amp;MATCH(B87,Mapa_Riesgos!$B$11:$B$185,0)+11,"Seguir Valoración"))</f>
        <v/>
      </c>
    </row>
    <row r="88" spans="1:26" s="52" customFormat="1" ht="93.75" customHeight="1" x14ac:dyDescent="0.2">
      <c r="A88" s="95" t="s">
        <v>255</v>
      </c>
      <c r="B88" s="139" t="str">
        <f>IFERROR(VLOOKUP(A88,Mapa_Riesgos!$A$9:$I$185,2,FALSE),"")</f>
        <v/>
      </c>
      <c r="C88" s="140" t="str">
        <f>IFERROR(VLOOKUP(A88,Mapa_Riesgos!$A$9:$I$185,9,FALSE),"")</f>
        <v/>
      </c>
      <c r="D88" s="141"/>
      <c r="E88" s="141"/>
      <c r="F88" s="141"/>
      <c r="G88" s="141"/>
      <c r="H88" s="141"/>
      <c r="I88" s="141"/>
      <c r="J88" s="141"/>
      <c r="K88" s="141"/>
      <c r="L88" s="141"/>
      <c r="M88" s="141"/>
      <c r="N88" s="141"/>
      <c r="O88" s="141"/>
      <c r="P88" s="141"/>
      <c r="Q88" s="141"/>
      <c r="R88" s="141"/>
      <c r="S88" s="141"/>
      <c r="T88" s="141"/>
      <c r="U88" s="141"/>
      <c r="V88" s="141"/>
      <c r="W88" s="140">
        <f t="shared" si="4"/>
        <v>0</v>
      </c>
      <c r="X88" s="144" t="str">
        <f t="shared" si="5"/>
        <v>Moderado</v>
      </c>
      <c r="Y88" s="145">
        <f t="shared" si="6"/>
        <v>0.6</v>
      </c>
      <c r="Z88" s="53" t="str">
        <f>IF(Table10[[#This Row],[No.]]="","",HYPERLINK("#"&amp;"Mapa_Riesgos!R"&amp;MATCH(B88,Mapa_Riesgos!$B$11:$B$185,0)+11,"Seguir Valoración"))</f>
        <v/>
      </c>
    </row>
    <row r="89" spans="1:26" s="52" customFormat="1" ht="93.75" customHeight="1" x14ac:dyDescent="0.2">
      <c r="A89" s="95" t="s">
        <v>256</v>
      </c>
      <c r="B89" s="139" t="str">
        <f>IFERROR(VLOOKUP(A89,Mapa_Riesgos!$A$9:$I$185,2,FALSE),"")</f>
        <v/>
      </c>
      <c r="C89" s="140" t="str">
        <f>IFERROR(VLOOKUP(A89,Mapa_Riesgos!$A$9:$I$185,9,FALSE),"")</f>
        <v/>
      </c>
      <c r="D89" s="141"/>
      <c r="E89" s="141"/>
      <c r="F89" s="141"/>
      <c r="G89" s="141"/>
      <c r="H89" s="141"/>
      <c r="I89" s="141"/>
      <c r="J89" s="141"/>
      <c r="K89" s="141"/>
      <c r="L89" s="141"/>
      <c r="M89" s="141"/>
      <c r="N89" s="141"/>
      <c r="O89" s="141"/>
      <c r="P89" s="141"/>
      <c r="Q89" s="141"/>
      <c r="R89" s="141"/>
      <c r="S89" s="141"/>
      <c r="T89" s="141"/>
      <c r="U89" s="141"/>
      <c r="V89" s="141"/>
      <c r="W89" s="140">
        <f t="shared" si="4"/>
        <v>0</v>
      </c>
      <c r="X89" s="144" t="str">
        <f t="shared" si="5"/>
        <v>Moderado</v>
      </c>
      <c r="Y89" s="145">
        <f t="shared" si="6"/>
        <v>0.6</v>
      </c>
      <c r="Z89" s="53" t="str">
        <f>IF(Table10[[#This Row],[No.]]="","",HYPERLINK("#"&amp;"Mapa_Riesgos!R"&amp;MATCH(B89,Mapa_Riesgos!$B$11:$B$185,0)+11,"Seguir Valoración"))</f>
        <v/>
      </c>
    </row>
    <row r="90" spans="1:26" s="52" customFormat="1" ht="93.75" customHeight="1" x14ac:dyDescent="0.2">
      <c r="A90" s="95" t="s">
        <v>257</v>
      </c>
      <c r="B90" s="139" t="str">
        <f>IFERROR(VLOOKUP(A90,Mapa_Riesgos!$A$9:$I$185,2,FALSE),"")</f>
        <v/>
      </c>
      <c r="C90" s="140" t="str">
        <f>IFERROR(VLOOKUP(A90,Mapa_Riesgos!$A$9:$I$185,9,FALSE),"")</f>
        <v/>
      </c>
      <c r="D90" s="141"/>
      <c r="E90" s="141"/>
      <c r="F90" s="141"/>
      <c r="G90" s="141"/>
      <c r="H90" s="141"/>
      <c r="I90" s="141"/>
      <c r="J90" s="141"/>
      <c r="K90" s="141"/>
      <c r="L90" s="141"/>
      <c r="M90" s="141"/>
      <c r="N90" s="141"/>
      <c r="O90" s="141"/>
      <c r="P90" s="141"/>
      <c r="Q90" s="141"/>
      <c r="R90" s="141"/>
      <c r="S90" s="141"/>
      <c r="T90" s="141"/>
      <c r="U90" s="141"/>
      <c r="V90" s="141"/>
      <c r="W90" s="140">
        <f t="shared" si="4"/>
        <v>0</v>
      </c>
      <c r="X90" s="144" t="str">
        <f t="shared" si="5"/>
        <v>Moderado</v>
      </c>
      <c r="Y90" s="145">
        <f t="shared" si="6"/>
        <v>0.6</v>
      </c>
      <c r="Z90" s="53" t="str">
        <f>IF(Table10[[#This Row],[No.]]="","",HYPERLINK("#"&amp;"Mapa_Riesgos!R"&amp;MATCH(B90,Mapa_Riesgos!$B$11:$B$185,0)+11,"Seguir Valoración"))</f>
        <v/>
      </c>
    </row>
    <row r="91" spans="1:26" s="52" customFormat="1" ht="93.75" customHeight="1" x14ac:dyDescent="0.2">
      <c r="A91" s="95" t="s">
        <v>258</v>
      </c>
      <c r="B91" s="139" t="str">
        <f>IFERROR(VLOOKUP(A91,Mapa_Riesgos!$A$9:$I$185,2,FALSE),"")</f>
        <v/>
      </c>
      <c r="C91" s="140" t="str">
        <f>IFERROR(VLOOKUP(A91,Mapa_Riesgos!$A$9:$I$185,9,FALSE),"")</f>
        <v/>
      </c>
      <c r="D91" s="141"/>
      <c r="E91" s="141"/>
      <c r="F91" s="141"/>
      <c r="G91" s="141"/>
      <c r="H91" s="141"/>
      <c r="I91" s="141"/>
      <c r="J91" s="141"/>
      <c r="K91" s="141"/>
      <c r="L91" s="141"/>
      <c r="M91" s="141"/>
      <c r="N91" s="141"/>
      <c r="O91" s="141"/>
      <c r="P91" s="141"/>
      <c r="Q91" s="141"/>
      <c r="R91" s="141"/>
      <c r="S91" s="141"/>
      <c r="T91" s="141"/>
      <c r="U91" s="141"/>
      <c r="V91" s="141"/>
      <c r="W91" s="140">
        <f t="shared" si="4"/>
        <v>0</v>
      </c>
      <c r="X91" s="144" t="str">
        <f t="shared" si="5"/>
        <v>Moderado</v>
      </c>
      <c r="Y91" s="145">
        <f t="shared" si="6"/>
        <v>0.6</v>
      </c>
      <c r="Z91" s="53" t="str">
        <f>IF(Table10[[#This Row],[No.]]="","",HYPERLINK("#"&amp;"Mapa_Riesgos!R"&amp;MATCH(B91,Mapa_Riesgos!$B$11:$B$185,0)+11,"Seguir Valoración"))</f>
        <v/>
      </c>
    </row>
    <row r="92" spans="1:26" s="52" customFormat="1" ht="93.75" customHeight="1" x14ac:dyDescent="0.2">
      <c r="A92" s="95" t="s">
        <v>259</v>
      </c>
      <c r="B92" s="139" t="str">
        <f>IFERROR(VLOOKUP(A92,Mapa_Riesgos!$A$9:$I$185,2,FALSE),"")</f>
        <v/>
      </c>
      <c r="C92" s="140" t="str">
        <f>IFERROR(VLOOKUP(A92,Mapa_Riesgos!$A$9:$I$185,9,FALSE),"")</f>
        <v/>
      </c>
      <c r="D92" s="141"/>
      <c r="E92" s="141"/>
      <c r="F92" s="141"/>
      <c r="G92" s="141"/>
      <c r="H92" s="141"/>
      <c r="I92" s="141"/>
      <c r="J92" s="141"/>
      <c r="K92" s="141"/>
      <c r="L92" s="141"/>
      <c r="M92" s="141"/>
      <c r="N92" s="141"/>
      <c r="O92" s="141"/>
      <c r="P92" s="141"/>
      <c r="Q92" s="141"/>
      <c r="R92" s="141"/>
      <c r="S92" s="141"/>
      <c r="T92" s="141"/>
      <c r="U92" s="141"/>
      <c r="V92" s="141"/>
      <c r="W92" s="140">
        <f t="shared" si="4"/>
        <v>0</v>
      </c>
      <c r="X92" s="144" t="str">
        <f t="shared" si="5"/>
        <v>Moderado</v>
      </c>
      <c r="Y92" s="145">
        <f t="shared" si="6"/>
        <v>0.6</v>
      </c>
      <c r="Z92" s="53" t="str">
        <f>IF(Table10[[#This Row],[No.]]="","",HYPERLINK("#"&amp;"Mapa_Riesgos!R"&amp;MATCH(B92,Mapa_Riesgos!$B$11:$B$185,0)+11,"Seguir Valoración"))</f>
        <v/>
      </c>
    </row>
    <row r="93" spans="1:26" s="52" customFormat="1" ht="93.75" customHeight="1" x14ac:dyDescent="0.2">
      <c r="A93" s="95" t="s">
        <v>260</v>
      </c>
      <c r="B93" s="139" t="str">
        <f>IFERROR(VLOOKUP(A93,Mapa_Riesgos!$A$9:$I$185,2,FALSE),"")</f>
        <v/>
      </c>
      <c r="C93" s="140" t="str">
        <f>IFERROR(VLOOKUP(A93,Mapa_Riesgos!$A$9:$I$185,9,FALSE),"")</f>
        <v/>
      </c>
      <c r="D93" s="141"/>
      <c r="E93" s="141"/>
      <c r="F93" s="141"/>
      <c r="G93" s="141"/>
      <c r="H93" s="141"/>
      <c r="I93" s="141"/>
      <c r="J93" s="141"/>
      <c r="K93" s="141"/>
      <c r="L93" s="141"/>
      <c r="M93" s="141"/>
      <c r="N93" s="141"/>
      <c r="O93" s="141"/>
      <c r="P93" s="141"/>
      <c r="Q93" s="141"/>
      <c r="R93" s="141"/>
      <c r="S93" s="141"/>
      <c r="T93" s="141"/>
      <c r="U93" s="141"/>
      <c r="V93" s="141"/>
      <c r="W93" s="140">
        <f t="shared" si="4"/>
        <v>0</v>
      </c>
      <c r="X93" s="144" t="str">
        <f t="shared" si="5"/>
        <v>Moderado</v>
      </c>
      <c r="Y93" s="145">
        <f t="shared" si="6"/>
        <v>0.6</v>
      </c>
      <c r="Z93" s="53" t="str">
        <f>IF(Table10[[#This Row],[No.]]="","",HYPERLINK("#"&amp;"Mapa_Riesgos!R"&amp;MATCH(B93,Mapa_Riesgos!$B$11:$B$185,0)+11,"Seguir Valoración"))</f>
        <v/>
      </c>
    </row>
    <row r="94" spans="1:26" s="52" customFormat="1" ht="93.75" customHeight="1" x14ac:dyDescent="0.2">
      <c r="A94" s="95" t="s">
        <v>261</v>
      </c>
      <c r="B94" s="139" t="str">
        <f>IFERROR(VLOOKUP(A94,Mapa_Riesgos!$A$9:$I$185,2,FALSE),"")</f>
        <v/>
      </c>
      <c r="C94" s="140" t="str">
        <f>IFERROR(VLOOKUP(A94,Mapa_Riesgos!$A$9:$I$185,9,FALSE),"")</f>
        <v/>
      </c>
      <c r="D94" s="141"/>
      <c r="E94" s="141"/>
      <c r="F94" s="141"/>
      <c r="G94" s="141"/>
      <c r="H94" s="141"/>
      <c r="I94" s="141"/>
      <c r="J94" s="141"/>
      <c r="K94" s="141"/>
      <c r="L94" s="141"/>
      <c r="M94" s="141"/>
      <c r="N94" s="141"/>
      <c r="O94" s="141"/>
      <c r="P94" s="141"/>
      <c r="Q94" s="141"/>
      <c r="R94" s="141"/>
      <c r="S94" s="141"/>
      <c r="T94" s="141"/>
      <c r="U94" s="141"/>
      <c r="V94" s="141"/>
      <c r="W94" s="140">
        <f t="shared" si="4"/>
        <v>0</v>
      </c>
      <c r="X94" s="144" t="str">
        <f t="shared" si="5"/>
        <v>Moderado</v>
      </c>
      <c r="Y94" s="145">
        <f t="shared" si="6"/>
        <v>0.6</v>
      </c>
      <c r="Z94" s="53" t="str">
        <f>IF(Table10[[#This Row],[No.]]="","",HYPERLINK("#"&amp;"Mapa_Riesgos!R"&amp;MATCH(B94,Mapa_Riesgos!$B$11:$B$185,0)+11,"Seguir Valoración"))</f>
        <v/>
      </c>
    </row>
    <row r="95" spans="1:26" s="52" customFormat="1" ht="93.75" customHeight="1" x14ac:dyDescent="0.2">
      <c r="A95" s="95" t="s">
        <v>262</v>
      </c>
      <c r="B95" s="139" t="str">
        <f>IFERROR(VLOOKUP(A95,Mapa_Riesgos!$A$9:$I$185,2,FALSE),"")</f>
        <v/>
      </c>
      <c r="C95" s="140" t="str">
        <f>IFERROR(VLOOKUP(A95,Mapa_Riesgos!$A$9:$I$185,9,FALSE),"")</f>
        <v/>
      </c>
      <c r="D95" s="141"/>
      <c r="E95" s="141"/>
      <c r="F95" s="141"/>
      <c r="G95" s="141"/>
      <c r="H95" s="141"/>
      <c r="I95" s="141"/>
      <c r="J95" s="141"/>
      <c r="K95" s="141"/>
      <c r="L95" s="141"/>
      <c r="M95" s="141"/>
      <c r="N95" s="141"/>
      <c r="O95" s="141"/>
      <c r="P95" s="141"/>
      <c r="Q95" s="141"/>
      <c r="R95" s="141"/>
      <c r="S95" s="141"/>
      <c r="T95" s="141"/>
      <c r="U95" s="141"/>
      <c r="V95" s="141"/>
      <c r="W95" s="140">
        <f t="shared" si="4"/>
        <v>0</v>
      </c>
      <c r="X95" s="144" t="str">
        <f t="shared" si="5"/>
        <v>Moderado</v>
      </c>
      <c r="Y95" s="145">
        <f t="shared" si="6"/>
        <v>0.6</v>
      </c>
      <c r="Z95" s="53" t="str">
        <f>IF(Table10[[#This Row],[No.]]="","",HYPERLINK("#"&amp;"Mapa_Riesgos!R"&amp;MATCH(B95,Mapa_Riesgos!$B$11:$B$185,0)+11,"Seguir Valoración"))</f>
        <v/>
      </c>
    </row>
    <row r="96" spans="1:26" s="52" customFormat="1" ht="93.75" customHeight="1" x14ac:dyDescent="0.2">
      <c r="A96" s="95" t="s">
        <v>263</v>
      </c>
      <c r="B96" s="139" t="str">
        <f>IFERROR(VLOOKUP(A96,Mapa_Riesgos!$A$9:$I$185,2,FALSE),"")</f>
        <v/>
      </c>
      <c r="C96" s="140" t="str">
        <f>IFERROR(VLOOKUP(A96,Mapa_Riesgos!$A$9:$I$185,9,FALSE),"")</f>
        <v/>
      </c>
      <c r="D96" s="141"/>
      <c r="E96" s="141"/>
      <c r="F96" s="141"/>
      <c r="G96" s="141"/>
      <c r="H96" s="141"/>
      <c r="I96" s="141"/>
      <c r="J96" s="141"/>
      <c r="K96" s="141"/>
      <c r="L96" s="141"/>
      <c r="M96" s="141"/>
      <c r="N96" s="141"/>
      <c r="O96" s="141"/>
      <c r="P96" s="141"/>
      <c r="Q96" s="141"/>
      <c r="R96" s="141"/>
      <c r="S96" s="141"/>
      <c r="T96" s="141"/>
      <c r="U96" s="141"/>
      <c r="V96" s="141"/>
      <c r="W96" s="140">
        <f t="shared" si="4"/>
        <v>0</v>
      </c>
      <c r="X96" s="144" t="str">
        <f t="shared" si="5"/>
        <v>Moderado</v>
      </c>
      <c r="Y96" s="145">
        <f t="shared" si="6"/>
        <v>0.6</v>
      </c>
      <c r="Z96" s="53" t="str">
        <f>IF(Table10[[#This Row],[No.]]="","",HYPERLINK("#"&amp;"Mapa_Riesgos!R"&amp;MATCH(B96,Mapa_Riesgos!$B$11:$B$185,0)+11,"Seguir Valoración"))</f>
        <v/>
      </c>
    </row>
    <row r="97" spans="1:26" s="52" customFormat="1" ht="93.75" customHeight="1" x14ac:dyDescent="0.2">
      <c r="A97" s="95" t="s">
        <v>264</v>
      </c>
      <c r="B97" s="139" t="str">
        <f>IFERROR(VLOOKUP(A97,Mapa_Riesgos!$A$9:$I$185,2,FALSE),"")</f>
        <v/>
      </c>
      <c r="C97" s="140" t="str">
        <f>IFERROR(VLOOKUP(A97,Mapa_Riesgos!$A$9:$I$185,9,FALSE),"")</f>
        <v/>
      </c>
      <c r="D97" s="141"/>
      <c r="E97" s="141"/>
      <c r="F97" s="141"/>
      <c r="G97" s="141"/>
      <c r="H97" s="141"/>
      <c r="I97" s="141"/>
      <c r="J97" s="141"/>
      <c r="K97" s="141"/>
      <c r="L97" s="141"/>
      <c r="M97" s="141"/>
      <c r="N97" s="141"/>
      <c r="O97" s="141"/>
      <c r="P97" s="141"/>
      <c r="Q97" s="141"/>
      <c r="R97" s="141"/>
      <c r="S97" s="141"/>
      <c r="T97" s="141"/>
      <c r="U97" s="141"/>
      <c r="V97" s="141"/>
      <c r="W97" s="140">
        <f t="shared" si="4"/>
        <v>0</v>
      </c>
      <c r="X97" s="144" t="str">
        <f t="shared" si="5"/>
        <v>Moderado</v>
      </c>
      <c r="Y97" s="145">
        <f t="shared" si="6"/>
        <v>0.6</v>
      </c>
      <c r="Z97" s="53" t="str">
        <f>IF(Table10[[#This Row],[No.]]="","",HYPERLINK("#"&amp;"Mapa_Riesgos!R"&amp;MATCH(B97,Mapa_Riesgos!$B$11:$B$185,0)+11,"Seguir Valoración"))</f>
        <v/>
      </c>
    </row>
    <row r="98" spans="1:26" s="52" customFormat="1" ht="93.75" customHeight="1" x14ac:dyDescent="0.2">
      <c r="A98" s="95" t="s">
        <v>265</v>
      </c>
      <c r="B98" s="139" t="str">
        <f>IFERROR(VLOOKUP(A98,Mapa_Riesgos!$A$9:$I$185,2,FALSE),"")</f>
        <v/>
      </c>
      <c r="C98" s="140" t="str">
        <f>IFERROR(VLOOKUP(A98,Mapa_Riesgos!$A$9:$I$185,9,FALSE),"")</f>
        <v/>
      </c>
      <c r="D98" s="141"/>
      <c r="E98" s="141"/>
      <c r="F98" s="141"/>
      <c r="G98" s="141"/>
      <c r="H98" s="141"/>
      <c r="I98" s="141"/>
      <c r="J98" s="141"/>
      <c r="K98" s="141"/>
      <c r="L98" s="141"/>
      <c r="M98" s="141"/>
      <c r="N98" s="141"/>
      <c r="O98" s="141"/>
      <c r="P98" s="141"/>
      <c r="Q98" s="141"/>
      <c r="R98" s="141"/>
      <c r="S98" s="141"/>
      <c r="T98" s="141"/>
      <c r="U98" s="141"/>
      <c r="V98" s="141"/>
      <c r="W98" s="140">
        <f t="shared" si="4"/>
        <v>0</v>
      </c>
      <c r="X98" s="144" t="str">
        <f t="shared" si="5"/>
        <v>Moderado</v>
      </c>
      <c r="Y98" s="145">
        <f t="shared" si="6"/>
        <v>0.6</v>
      </c>
      <c r="Z98" s="53" t="str">
        <f>IF(Table10[[#This Row],[No.]]="","",HYPERLINK("#"&amp;"Mapa_Riesgos!R"&amp;MATCH(B98,Mapa_Riesgos!$B$11:$B$185,0)+11,"Seguir Valoración"))</f>
        <v/>
      </c>
    </row>
    <row r="99" spans="1:26" s="52" customFormat="1" ht="93.75" customHeight="1" x14ac:dyDescent="0.2">
      <c r="A99" s="95" t="s">
        <v>266</v>
      </c>
      <c r="B99" s="139" t="str">
        <f>IFERROR(VLOOKUP(A99,Mapa_Riesgos!$A$9:$I$185,2,FALSE),"")</f>
        <v/>
      </c>
      <c r="C99" s="140" t="str">
        <f>IFERROR(VLOOKUP(A99,Mapa_Riesgos!$A$9:$I$185,9,FALSE),"")</f>
        <v/>
      </c>
      <c r="D99" s="141"/>
      <c r="E99" s="141"/>
      <c r="F99" s="141"/>
      <c r="G99" s="141"/>
      <c r="H99" s="141"/>
      <c r="I99" s="141"/>
      <c r="J99" s="141"/>
      <c r="K99" s="141"/>
      <c r="L99" s="141"/>
      <c r="M99" s="141"/>
      <c r="N99" s="141"/>
      <c r="O99" s="141"/>
      <c r="P99" s="141"/>
      <c r="Q99" s="141"/>
      <c r="R99" s="141"/>
      <c r="S99" s="141"/>
      <c r="T99" s="141"/>
      <c r="U99" s="141"/>
      <c r="V99" s="141"/>
      <c r="W99" s="140">
        <f t="shared" si="4"/>
        <v>0</v>
      </c>
      <c r="X99" s="144" t="str">
        <f t="shared" si="5"/>
        <v>Moderado</v>
      </c>
      <c r="Y99" s="145">
        <f t="shared" si="6"/>
        <v>0.6</v>
      </c>
      <c r="Z99" s="53" t="str">
        <f>IF(Table10[[#This Row],[No.]]="","",HYPERLINK("#"&amp;"Mapa_Riesgos!R"&amp;MATCH(B99,Mapa_Riesgos!$B$11:$B$185,0)+11,"Seguir Valoración"))</f>
        <v/>
      </c>
    </row>
    <row r="100" spans="1:26" s="52" customFormat="1" ht="93.75" customHeight="1" x14ac:dyDescent="0.2">
      <c r="A100" s="95" t="s">
        <v>267</v>
      </c>
      <c r="B100" s="139" t="str">
        <f>IFERROR(VLOOKUP(A100,Mapa_Riesgos!$A$9:$I$185,2,FALSE),"")</f>
        <v/>
      </c>
      <c r="C100" s="140" t="str">
        <f>IFERROR(VLOOKUP(A100,Mapa_Riesgos!$A$9:$I$185,9,FALSE),"")</f>
        <v/>
      </c>
      <c r="D100" s="141"/>
      <c r="E100" s="141"/>
      <c r="F100" s="141"/>
      <c r="G100" s="141"/>
      <c r="H100" s="141"/>
      <c r="I100" s="141"/>
      <c r="J100" s="141"/>
      <c r="K100" s="141"/>
      <c r="L100" s="141"/>
      <c r="M100" s="141"/>
      <c r="N100" s="141"/>
      <c r="O100" s="141"/>
      <c r="P100" s="141"/>
      <c r="Q100" s="141"/>
      <c r="R100" s="141"/>
      <c r="S100" s="141"/>
      <c r="T100" s="141"/>
      <c r="U100" s="141"/>
      <c r="V100" s="141"/>
      <c r="W100" s="140">
        <f t="shared" si="4"/>
        <v>0</v>
      </c>
      <c r="X100" s="144" t="str">
        <f t="shared" si="5"/>
        <v>Moderado</v>
      </c>
      <c r="Y100" s="145">
        <f t="shared" si="6"/>
        <v>0.6</v>
      </c>
      <c r="Z100" s="53" t="str">
        <f>IF(Table10[[#This Row],[No.]]="","",HYPERLINK("#"&amp;"Mapa_Riesgos!R"&amp;MATCH(B100,Mapa_Riesgos!$B$11:$B$185,0)+11,"Seguir Valoración"))</f>
        <v/>
      </c>
    </row>
    <row r="101" spans="1:26" s="52" customFormat="1" ht="93.75" customHeight="1" x14ac:dyDescent="0.2">
      <c r="A101" s="95" t="s">
        <v>268</v>
      </c>
      <c r="B101" s="139" t="str">
        <f>IFERROR(VLOOKUP(A101,Mapa_Riesgos!$A$9:$I$185,2,FALSE),"")</f>
        <v/>
      </c>
      <c r="C101" s="140" t="str">
        <f>IFERROR(VLOOKUP(A101,Mapa_Riesgos!$A$9:$I$185,9,FALSE),"")</f>
        <v/>
      </c>
      <c r="D101" s="141"/>
      <c r="E101" s="141"/>
      <c r="F101" s="141"/>
      <c r="G101" s="141"/>
      <c r="H101" s="141"/>
      <c r="I101" s="141"/>
      <c r="J101" s="141"/>
      <c r="K101" s="141"/>
      <c r="L101" s="141"/>
      <c r="M101" s="141"/>
      <c r="N101" s="141"/>
      <c r="O101" s="141"/>
      <c r="P101" s="141"/>
      <c r="Q101" s="141"/>
      <c r="R101" s="141"/>
      <c r="S101" s="141"/>
      <c r="T101" s="141"/>
      <c r="U101" s="141"/>
      <c r="V101" s="141"/>
      <c r="W101" s="140">
        <f t="shared" si="4"/>
        <v>0</v>
      </c>
      <c r="X101" s="144" t="str">
        <f t="shared" si="5"/>
        <v>Moderado</v>
      </c>
      <c r="Y101" s="145">
        <f t="shared" si="6"/>
        <v>0.6</v>
      </c>
      <c r="Z101" s="53" t="str">
        <f>IF(Table10[[#This Row],[No.]]="","",HYPERLINK("#"&amp;"Mapa_Riesgos!R"&amp;MATCH(B101,Mapa_Riesgos!$B$11:$B$185,0)+11,"Seguir Valoración"))</f>
        <v/>
      </c>
    </row>
    <row r="102" spans="1:26" s="52" customFormat="1" ht="93.75" customHeight="1" x14ac:dyDescent="0.2">
      <c r="A102" s="95" t="s">
        <v>269</v>
      </c>
      <c r="B102" s="139" t="str">
        <f>IFERROR(VLOOKUP(A102,Mapa_Riesgos!$A$9:$I$185,2,FALSE),"")</f>
        <v/>
      </c>
      <c r="C102" s="140" t="str">
        <f>IFERROR(VLOOKUP(A102,Mapa_Riesgos!$A$9:$I$185,9,FALSE),"")</f>
        <v/>
      </c>
      <c r="D102" s="141"/>
      <c r="E102" s="141"/>
      <c r="F102" s="141"/>
      <c r="G102" s="141"/>
      <c r="H102" s="141"/>
      <c r="I102" s="141"/>
      <c r="J102" s="141"/>
      <c r="K102" s="141"/>
      <c r="L102" s="141"/>
      <c r="M102" s="141"/>
      <c r="N102" s="141"/>
      <c r="O102" s="141"/>
      <c r="P102" s="141"/>
      <c r="Q102" s="141"/>
      <c r="R102" s="141"/>
      <c r="S102" s="141"/>
      <c r="T102" s="141"/>
      <c r="U102" s="141"/>
      <c r="V102" s="141"/>
      <c r="W102" s="140">
        <f t="shared" si="4"/>
        <v>0</v>
      </c>
      <c r="X102" s="144" t="str">
        <f t="shared" si="5"/>
        <v>Moderado</v>
      </c>
      <c r="Y102" s="145">
        <f t="shared" si="6"/>
        <v>0.6</v>
      </c>
      <c r="Z102" s="53" t="str">
        <f>IF(Table10[[#This Row],[No.]]="","",HYPERLINK("#"&amp;"Mapa_Riesgos!R"&amp;MATCH(B102,Mapa_Riesgos!$B$11:$B$185,0)+11,"Seguir Valoración"))</f>
        <v/>
      </c>
    </row>
    <row r="103" spans="1:26" s="52" customFormat="1" ht="93.75" customHeight="1" x14ac:dyDescent="0.2">
      <c r="A103" s="95" t="s">
        <v>270</v>
      </c>
      <c r="B103" s="139" t="str">
        <f>IFERROR(VLOOKUP(A103,Mapa_Riesgos!$A$9:$I$185,2,FALSE),"")</f>
        <v/>
      </c>
      <c r="C103" s="140" t="str">
        <f>IFERROR(VLOOKUP(A103,Mapa_Riesgos!$A$9:$I$185,9,FALSE),"")</f>
        <v/>
      </c>
      <c r="D103" s="141"/>
      <c r="E103" s="141"/>
      <c r="F103" s="141"/>
      <c r="G103" s="141"/>
      <c r="H103" s="141"/>
      <c r="I103" s="141"/>
      <c r="J103" s="141"/>
      <c r="K103" s="141"/>
      <c r="L103" s="141"/>
      <c r="M103" s="141"/>
      <c r="N103" s="141"/>
      <c r="O103" s="141"/>
      <c r="P103" s="141"/>
      <c r="Q103" s="141"/>
      <c r="R103" s="141"/>
      <c r="S103" s="141"/>
      <c r="T103" s="141"/>
      <c r="U103" s="141"/>
      <c r="V103" s="141"/>
      <c r="W103" s="140">
        <f t="shared" si="4"/>
        <v>0</v>
      </c>
      <c r="X103" s="144" t="str">
        <f t="shared" si="5"/>
        <v>Moderado</v>
      </c>
      <c r="Y103" s="145">
        <f t="shared" si="6"/>
        <v>0.6</v>
      </c>
      <c r="Z103" s="53" t="str">
        <f>IF(Table10[[#This Row],[No.]]="","",HYPERLINK("#"&amp;"Mapa_Riesgos!R"&amp;MATCH(B103,Mapa_Riesgos!$B$11:$B$185,0)+11,"Seguir Valoración"))</f>
        <v/>
      </c>
    </row>
    <row r="104" spans="1:26" s="52" customFormat="1" ht="93.75" customHeight="1" x14ac:dyDescent="0.2">
      <c r="A104" s="95" t="s">
        <v>271</v>
      </c>
      <c r="B104" s="139" t="str">
        <f>IFERROR(VLOOKUP(A104,Mapa_Riesgos!$A$9:$I$185,2,FALSE),"")</f>
        <v/>
      </c>
      <c r="C104" s="140" t="str">
        <f>IFERROR(VLOOKUP(A104,Mapa_Riesgos!$A$9:$I$185,9,FALSE),"")</f>
        <v/>
      </c>
      <c r="D104" s="141"/>
      <c r="E104" s="141"/>
      <c r="F104" s="141"/>
      <c r="G104" s="141"/>
      <c r="H104" s="141"/>
      <c r="I104" s="141"/>
      <c r="J104" s="141"/>
      <c r="K104" s="141"/>
      <c r="L104" s="141"/>
      <c r="M104" s="141"/>
      <c r="N104" s="141"/>
      <c r="O104" s="141"/>
      <c r="P104" s="141"/>
      <c r="Q104" s="141"/>
      <c r="R104" s="141"/>
      <c r="S104" s="141"/>
      <c r="T104" s="141"/>
      <c r="U104" s="141"/>
      <c r="V104" s="141"/>
      <c r="W104" s="140">
        <f t="shared" si="4"/>
        <v>0</v>
      </c>
      <c r="X104" s="144" t="str">
        <f t="shared" si="5"/>
        <v>Moderado</v>
      </c>
      <c r="Y104" s="145">
        <f t="shared" si="6"/>
        <v>0.6</v>
      </c>
      <c r="Z104" s="53" t="str">
        <f>IF(Table10[[#This Row],[No.]]="","",HYPERLINK("#"&amp;"Mapa_Riesgos!R"&amp;MATCH(B104,Mapa_Riesgos!$B$11:$B$185,0)+11,"Seguir Valoración"))</f>
        <v/>
      </c>
    </row>
    <row r="105" spans="1:26" s="52" customFormat="1" ht="93.75" customHeight="1" x14ac:dyDescent="0.2">
      <c r="A105" s="95" t="s">
        <v>272</v>
      </c>
      <c r="B105" s="139" t="str">
        <f>IFERROR(VLOOKUP(A105,Mapa_Riesgos!$A$9:$I$185,2,FALSE),"")</f>
        <v/>
      </c>
      <c r="C105" s="140" t="str">
        <f>IFERROR(VLOOKUP(A105,Mapa_Riesgos!$A$9:$I$185,9,FALSE),"")</f>
        <v/>
      </c>
      <c r="D105" s="141"/>
      <c r="E105" s="141"/>
      <c r="F105" s="141"/>
      <c r="G105" s="141"/>
      <c r="H105" s="141"/>
      <c r="I105" s="141"/>
      <c r="J105" s="141"/>
      <c r="K105" s="141"/>
      <c r="L105" s="141"/>
      <c r="M105" s="141"/>
      <c r="N105" s="141"/>
      <c r="O105" s="141"/>
      <c r="P105" s="141"/>
      <c r="Q105" s="141"/>
      <c r="R105" s="141"/>
      <c r="S105" s="141"/>
      <c r="T105" s="141"/>
      <c r="U105" s="141"/>
      <c r="V105" s="141"/>
      <c r="W105" s="140">
        <f t="shared" si="4"/>
        <v>0</v>
      </c>
      <c r="X105" s="144" t="str">
        <f t="shared" si="5"/>
        <v>Moderado</v>
      </c>
      <c r="Y105" s="145">
        <f t="shared" si="6"/>
        <v>0.6</v>
      </c>
      <c r="Z105" s="53" t="str">
        <f>IF(Table10[[#This Row],[No.]]="","",HYPERLINK("#"&amp;"Mapa_Riesgos!R"&amp;MATCH(B105,Mapa_Riesgos!$B$11:$B$185,0)+11,"Seguir Valoración"))</f>
        <v/>
      </c>
    </row>
    <row r="106" spans="1:26" s="52" customFormat="1" ht="93.75" customHeight="1" x14ac:dyDescent="0.2">
      <c r="A106" s="95" t="s">
        <v>273</v>
      </c>
      <c r="B106" s="139" t="str">
        <f>IFERROR(VLOOKUP(A106,Mapa_Riesgos!$A$9:$I$185,2,FALSE),"")</f>
        <v/>
      </c>
      <c r="C106" s="140" t="str">
        <f>IFERROR(VLOOKUP(A106,Mapa_Riesgos!$A$9:$I$185,9,FALSE),"")</f>
        <v/>
      </c>
      <c r="D106" s="141"/>
      <c r="E106" s="141"/>
      <c r="F106" s="141"/>
      <c r="G106" s="141"/>
      <c r="H106" s="141"/>
      <c r="I106" s="141"/>
      <c r="J106" s="141"/>
      <c r="K106" s="141"/>
      <c r="L106" s="141"/>
      <c r="M106" s="141"/>
      <c r="N106" s="141"/>
      <c r="O106" s="141"/>
      <c r="P106" s="141"/>
      <c r="Q106" s="141"/>
      <c r="R106" s="141"/>
      <c r="S106" s="141"/>
      <c r="T106" s="141"/>
      <c r="U106" s="141"/>
      <c r="V106" s="141"/>
      <c r="W106" s="140">
        <f t="shared" ref="W106:W137" si="7">COUNTIF(D106:V106,"SI")</f>
        <v>0</v>
      </c>
      <c r="X106" s="144" t="str">
        <f t="shared" si="5"/>
        <v>Moderado</v>
      </c>
      <c r="Y106" s="145">
        <f t="shared" si="6"/>
        <v>0.6</v>
      </c>
      <c r="Z106" s="53" t="str">
        <f>IF(Table10[[#This Row],[No.]]="","",HYPERLINK("#"&amp;"Mapa_Riesgos!R"&amp;MATCH(B106,Mapa_Riesgos!$B$11:$B$185,0)+11,"Seguir Valoración"))</f>
        <v/>
      </c>
    </row>
    <row r="107" spans="1:26" s="52" customFormat="1" ht="93.75" customHeight="1" x14ac:dyDescent="0.2">
      <c r="A107" s="95" t="s">
        <v>274</v>
      </c>
      <c r="B107" s="139" t="str">
        <f>IFERROR(VLOOKUP(A107,Mapa_Riesgos!$A$9:$I$185,2,FALSE),"")</f>
        <v/>
      </c>
      <c r="C107" s="140" t="str">
        <f>IFERROR(VLOOKUP(A107,Mapa_Riesgos!$A$9:$I$185,9,FALSE),"")</f>
        <v/>
      </c>
      <c r="D107" s="141"/>
      <c r="E107" s="141"/>
      <c r="F107" s="141"/>
      <c r="G107" s="141"/>
      <c r="H107" s="141"/>
      <c r="I107" s="141"/>
      <c r="J107" s="141"/>
      <c r="K107" s="141"/>
      <c r="L107" s="141"/>
      <c r="M107" s="141"/>
      <c r="N107" s="141"/>
      <c r="O107" s="141"/>
      <c r="P107" s="141"/>
      <c r="Q107" s="141"/>
      <c r="R107" s="141"/>
      <c r="S107" s="141"/>
      <c r="T107" s="141"/>
      <c r="U107" s="141"/>
      <c r="V107" s="141"/>
      <c r="W107" s="140">
        <f t="shared" si="7"/>
        <v>0</v>
      </c>
      <c r="X107" s="144" t="str">
        <f t="shared" si="5"/>
        <v>Moderado</v>
      </c>
      <c r="Y107" s="145">
        <f t="shared" si="6"/>
        <v>0.6</v>
      </c>
      <c r="Z107" s="53" t="str">
        <f>IF(Table10[[#This Row],[No.]]="","",HYPERLINK("#"&amp;"Mapa_Riesgos!R"&amp;MATCH(B107,Mapa_Riesgos!$B$11:$B$185,0)+11,"Seguir Valoración"))</f>
        <v/>
      </c>
    </row>
    <row r="108" spans="1:26" s="52" customFormat="1" ht="93.75" customHeight="1" x14ac:dyDescent="0.2">
      <c r="A108" s="95" t="s">
        <v>275</v>
      </c>
      <c r="B108" s="139" t="str">
        <f>IFERROR(VLOOKUP(A108,Mapa_Riesgos!$A$9:$I$185,2,FALSE),"")</f>
        <v/>
      </c>
      <c r="C108" s="140" t="str">
        <f>IFERROR(VLOOKUP(A108,Mapa_Riesgos!$A$9:$I$185,9,FALSE),"")</f>
        <v/>
      </c>
      <c r="D108" s="141"/>
      <c r="E108" s="141"/>
      <c r="F108" s="141"/>
      <c r="G108" s="141"/>
      <c r="H108" s="141"/>
      <c r="I108" s="141"/>
      <c r="J108" s="141"/>
      <c r="K108" s="141"/>
      <c r="L108" s="141"/>
      <c r="M108" s="141"/>
      <c r="N108" s="141"/>
      <c r="O108" s="141"/>
      <c r="P108" s="141"/>
      <c r="Q108" s="141"/>
      <c r="R108" s="141"/>
      <c r="S108" s="141"/>
      <c r="T108" s="141"/>
      <c r="U108" s="141"/>
      <c r="V108" s="141"/>
      <c r="W108" s="140">
        <f t="shared" si="7"/>
        <v>0</v>
      </c>
      <c r="X108" s="144" t="str">
        <f t="shared" si="5"/>
        <v>Moderado</v>
      </c>
      <c r="Y108" s="145">
        <f t="shared" si="6"/>
        <v>0.6</v>
      </c>
      <c r="Z108" s="53" t="str">
        <f>IF(Table10[[#This Row],[No.]]="","",HYPERLINK("#"&amp;"Mapa_Riesgos!R"&amp;MATCH(B108,Mapa_Riesgos!$B$11:$B$185,0)+11,"Seguir Valoración"))</f>
        <v/>
      </c>
    </row>
    <row r="109" spans="1:26" s="52" customFormat="1" ht="93.75" customHeight="1" x14ac:dyDescent="0.2">
      <c r="A109" s="95" t="s">
        <v>276</v>
      </c>
      <c r="B109" s="139" t="str">
        <f>IFERROR(VLOOKUP(A109,Mapa_Riesgos!$A$9:$I$185,2,FALSE),"")</f>
        <v/>
      </c>
      <c r="C109" s="140" t="str">
        <f>IFERROR(VLOOKUP(A109,Mapa_Riesgos!$A$9:$I$185,9,FALSE),"")</f>
        <v/>
      </c>
      <c r="D109" s="141"/>
      <c r="E109" s="141"/>
      <c r="F109" s="141"/>
      <c r="G109" s="141"/>
      <c r="H109" s="141"/>
      <c r="I109" s="141"/>
      <c r="J109" s="141"/>
      <c r="K109" s="141"/>
      <c r="L109" s="141"/>
      <c r="M109" s="141"/>
      <c r="N109" s="141"/>
      <c r="O109" s="141"/>
      <c r="P109" s="141"/>
      <c r="Q109" s="141"/>
      <c r="R109" s="141"/>
      <c r="S109" s="141"/>
      <c r="T109" s="141"/>
      <c r="U109" s="141"/>
      <c r="V109" s="141"/>
      <c r="W109" s="140">
        <f t="shared" si="7"/>
        <v>0</v>
      </c>
      <c r="X109" s="144" t="str">
        <f t="shared" si="5"/>
        <v>Moderado</v>
      </c>
      <c r="Y109" s="145">
        <f t="shared" si="6"/>
        <v>0.6</v>
      </c>
      <c r="Z109" s="53" t="str">
        <f>IF(Table10[[#This Row],[No.]]="","",HYPERLINK("#"&amp;"Mapa_Riesgos!R"&amp;MATCH(B109,Mapa_Riesgos!$B$11:$B$185,0)+11,"Seguir Valoración"))</f>
        <v/>
      </c>
    </row>
    <row r="110" spans="1:26" s="52" customFormat="1" ht="93.75" customHeight="1" x14ac:dyDescent="0.2">
      <c r="A110" s="95" t="s">
        <v>277</v>
      </c>
      <c r="B110" s="139" t="str">
        <f>IFERROR(VLOOKUP(A110,Mapa_Riesgos!$A$9:$I$185,2,FALSE),"")</f>
        <v/>
      </c>
      <c r="C110" s="140" t="str">
        <f>IFERROR(VLOOKUP(A110,Mapa_Riesgos!$A$9:$I$185,9,FALSE),"")</f>
        <v/>
      </c>
      <c r="D110" s="141"/>
      <c r="E110" s="141"/>
      <c r="F110" s="141"/>
      <c r="G110" s="141"/>
      <c r="H110" s="141"/>
      <c r="I110" s="141"/>
      <c r="J110" s="141"/>
      <c r="K110" s="141"/>
      <c r="L110" s="141"/>
      <c r="M110" s="141"/>
      <c r="N110" s="141"/>
      <c r="O110" s="141"/>
      <c r="P110" s="141"/>
      <c r="Q110" s="141"/>
      <c r="R110" s="141"/>
      <c r="S110" s="141"/>
      <c r="T110" s="141"/>
      <c r="U110" s="141"/>
      <c r="V110" s="141"/>
      <c r="W110" s="140">
        <f t="shared" si="7"/>
        <v>0</v>
      </c>
      <c r="X110" s="144" t="str">
        <f t="shared" si="5"/>
        <v>Moderado</v>
      </c>
      <c r="Y110" s="145">
        <f t="shared" si="6"/>
        <v>0.6</v>
      </c>
      <c r="Z110" s="53" t="str">
        <f>IF(Table10[[#This Row],[No.]]="","",HYPERLINK("#"&amp;"Mapa_Riesgos!R"&amp;MATCH(B110,Mapa_Riesgos!$B$11:$B$185,0)+11,"Seguir Valoración"))</f>
        <v/>
      </c>
    </row>
    <row r="111" spans="1:26" s="52" customFormat="1" ht="93.75" customHeight="1" x14ac:dyDescent="0.2">
      <c r="A111" s="95" t="s">
        <v>278</v>
      </c>
      <c r="B111" s="139" t="str">
        <f>IFERROR(VLOOKUP(A111,Mapa_Riesgos!$A$9:$I$185,2,FALSE),"")</f>
        <v/>
      </c>
      <c r="C111" s="140" t="str">
        <f>IFERROR(VLOOKUP(A111,Mapa_Riesgos!$A$9:$I$185,9,FALSE),"")</f>
        <v/>
      </c>
      <c r="D111" s="141"/>
      <c r="E111" s="141"/>
      <c r="F111" s="141"/>
      <c r="G111" s="141"/>
      <c r="H111" s="141"/>
      <c r="I111" s="141"/>
      <c r="J111" s="141"/>
      <c r="K111" s="141"/>
      <c r="L111" s="141"/>
      <c r="M111" s="141"/>
      <c r="N111" s="141"/>
      <c r="O111" s="141"/>
      <c r="P111" s="141"/>
      <c r="Q111" s="141"/>
      <c r="R111" s="141"/>
      <c r="S111" s="141"/>
      <c r="T111" s="141"/>
      <c r="U111" s="141"/>
      <c r="V111" s="141"/>
      <c r="W111" s="140">
        <f t="shared" si="7"/>
        <v>0</v>
      </c>
      <c r="X111" s="144" t="str">
        <f t="shared" si="5"/>
        <v>Moderado</v>
      </c>
      <c r="Y111" s="145">
        <f t="shared" si="6"/>
        <v>0.6</v>
      </c>
      <c r="Z111" s="53" t="str">
        <f>IF(Table10[[#This Row],[No.]]="","",HYPERLINK("#"&amp;"Mapa_Riesgos!R"&amp;MATCH(B111,Mapa_Riesgos!$B$11:$B$185,0)+11,"Seguir Valoración"))</f>
        <v/>
      </c>
    </row>
    <row r="112" spans="1:26" s="52" customFormat="1" ht="93.75" customHeight="1" x14ac:dyDescent="0.2">
      <c r="A112" s="95" t="s">
        <v>279</v>
      </c>
      <c r="B112" s="139" t="str">
        <f>IFERROR(VLOOKUP(A112,Mapa_Riesgos!$A$9:$I$185,2,FALSE),"")</f>
        <v/>
      </c>
      <c r="C112" s="140" t="str">
        <f>IFERROR(VLOOKUP(A112,Mapa_Riesgos!$A$9:$I$185,9,FALSE),"")</f>
        <v/>
      </c>
      <c r="D112" s="141"/>
      <c r="E112" s="141"/>
      <c r="F112" s="141"/>
      <c r="G112" s="141"/>
      <c r="H112" s="141"/>
      <c r="I112" s="141"/>
      <c r="J112" s="141"/>
      <c r="K112" s="141"/>
      <c r="L112" s="141"/>
      <c r="M112" s="141"/>
      <c r="N112" s="141"/>
      <c r="O112" s="141"/>
      <c r="P112" s="141"/>
      <c r="Q112" s="141"/>
      <c r="R112" s="141"/>
      <c r="S112" s="141"/>
      <c r="T112" s="141"/>
      <c r="U112" s="141"/>
      <c r="V112" s="141"/>
      <c r="W112" s="140">
        <f t="shared" si="7"/>
        <v>0</v>
      </c>
      <c r="X112" s="144" t="str">
        <f t="shared" si="5"/>
        <v>Moderado</v>
      </c>
      <c r="Y112" s="145">
        <f t="shared" si="6"/>
        <v>0.6</v>
      </c>
      <c r="Z112" s="53" t="str">
        <f>IF(Table10[[#This Row],[No.]]="","",HYPERLINK("#"&amp;"Mapa_Riesgos!R"&amp;MATCH(B112,Mapa_Riesgos!$B$11:$B$185,0)+11,"Seguir Valoración"))</f>
        <v/>
      </c>
    </row>
    <row r="113" spans="1:26" s="52" customFormat="1" ht="93.75" customHeight="1" x14ac:dyDescent="0.2">
      <c r="A113" s="95" t="s">
        <v>280</v>
      </c>
      <c r="B113" s="139" t="str">
        <f>IFERROR(VLOOKUP(A113,Mapa_Riesgos!$A$9:$I$185,2,FALSE),"")</f>
        <v/>
      </c>
      <c r="C113" s="140" t="str">
        <f>IFERROR(VLOOKUP(A113,Mapa_Riesgos!$A$9:$I$185,9,FALSE),"")</f>
        <v/>
      </c>
      <c r="D113" s="141"/>
      <c r="E113" s="141"/>
      <c r="F113" s="141"/>
      <c r="G113" s="141"/>
      <c r="H113" s="141"/>
      <c r="I113" s="141"/>
      <c r="J113" s="141"/>
      <c r="K113" s="141"/>
      <c r="L113" s="141"/>
      <c r="M113" s="141"/>
      <c r="N113" s="141"/>
      <c r="O113" s="141"/>
      <c r="P113" s="141"/>
      <c r="Q113" s="141"/>
      <c r="R113" s="141"/>
      <c r="S113" s="141"/>
      <c r="T113" s="141"/>
      <c r="U113" s="141"/>
      <c r="V113" s="141"/>
      <c r="W113" s="140">
        <f t="shared" si="7"/>
        <v>0</v>
      </c>
      <c r="X113" s="144" t="str">
        <f t="shared" si="5"/>
        <v>Moderado</v>
      </c>
      <c r="Y113" s="145">
        <f t="shared" si="6"/>
        <v>0.6</v>
      </c>
      <c r="Z113" s="53" t="str">
        <f>IF(Table10[[#This Row],[No.]]="","",HYPERLINK("#"&amp;"Mapa_Riesgos!R"&amp;MATCH(B113,Mapa_Riesgos!$B$11:$B$185,0)+11,"Seguir Valoración"))</f>
        <v/>
      </c>
    </row>
    <row r="114" spans="1:26" s="52" customFormat="1" ht="93.75" customHeight="1" x14ac:dyDescent="0.2">
      <c r="A114" s="95" t="s">
        <v>281</v>
      </c>
      <c r="B114" s="139" t="str">
        <f>IFERROR(VLOOKUP(A114,Mapa_Riesgos!$A$9:$I$185,2,FALSE),"")</f>
        <v/>
      </c>
      <c r="C114" s="140" t="str">
        <f>IFERROR(VLOOKUP(A114,Mapa_Riesgos!$A$9:$I$185,9,FALSE),"")</f>
        <v/>
      </c>
      <c r="D114" s="141"/>
      <c r="E114" s="141"/>
      <c r="F114" s="141"/>
      <c r="G114" s="141"/>
      <c r="H114" s="141"/>
      <c r="I114" s="141"/>
      <c r="J114" s="141"/>
      <c r="K114" s="141"/>
      <c r="L114" s="141"/>
      <c r="M114" s="141"/>
      <c r="N114" s="141"/>
      <c r="O114" s="141"/>
      <c r="P114" s="141"/>
      <c r="Q114" s="141"/>
      <c r="R114" s="141"/>
      <c r="S114" s="141"/>
      <c r="T114" s="141"/>
      <c r="U114" s="141"/>
      <c r="V114" s="141"/>
      <c r="W114" s="140">
        <f t="shared" si="7"/>
        <v>0</v>
      </c>
      <c r="X114" s="144" t="str">
        <f t="shared" si="5"/>
        <v>Moderado</v>
      </c>
      <c r="Y114" s="145">
        <f t="shared" si="6"/>
        <v>0.6</v>
      </c>
      <c r="Z114" s="53" t="str">
        <f>IF(Table10[[#This Row],[No.]]="","",HYPERLINK("#"&amp;"Mapa_Riesgos!R"&amp;MATCH(B114,Mapa_Riesgos!$B$11:$B$185,0)+11,"Seguir Valoración"))</f>
        <v/>
      </c>
    </row>
    <row r="115" spans="1:26" s="52" customFormat="1" ht="93.75" customHeight="1" x14ac:dyDescent="0.2">
      <c r="A115" s="95" t="s">
        <v>282</v>
      </c>
      <c r="B115" s="139" t="str">
        <f>IFERROR(VLOOKUP(A115,Mapa_Riesgos!$A$9:$I$185,2,FALSE),"")</f>
        <v/>
      </c>
      <c r="C115" s="140" t="str">
        <f>IFERROR(VLOOKUP(A115,Mapa_Riesgos!$A$9:$I$185,9,FALSE),"")</f>
        <v/>
      </c>
      <c r="D115" s="141"/>
      <c r="E115" s="141"/>
      <c r="F115" s="141"/>
      <c r="G115" s="141"/>
      <c r="H115" s="141"/>
      <c r="I115" s="141"/>
      <c r="J115" s="141"/>
      <c r="K115" s="141"/>
      <c r="L115" s="141"/>
      <c r="M115" s="141"/>
      <c r="N115" s="141"/>
      <c r="O115" s="141"/>
      <c r="P115" s="141"/>
      <c r="Q115" s="141"/>
      <c r="R115" s="141"/>
      <c r="S115" s="141"/>
      <c r="T115" s="141"/>
      <c r="U115" s="141"/>
      <c r="V115" s="141"/>
      <c r="W115" s="140">
        <f t="shared" si="7"/>
        <v>0</v>
      </c>
      <c r="X115" s="144" t="str">
        <f t="shared" si="5"/>
        <v>Moderado</v>
      </c>
      <c r="Y115" s="145">
        <f t="shared" si="6"/>
        <v>0.6</v>
      </c>
      <c r="Z115" s="53" t="str">
        <f>IF(Table10[[#This Row],[No.]]="","",HYPERLINK("#"&amp;"Mapa_Riesgos!R"&amp;MATCH(B115,Mapa_Riesgos!$B$11:$B$185,0)+11,"Seguir Valoración"))</f>
        <v/>
      </c>
    </row>
    <row r="116" spans="1:26" s="52" customFormat="1" ht="93.75" customHeight="1" x14ac:dyDescent="0.2">
      <c r="A116" s="95" t="s">
        <v>283</v>
      </c>
      <c r="B116" s="139" t="str">
        <f>IFERROR(VLOOKUP(A116,Mapa_Riesgos!$A$9:$I$185,2,FALSE),"")</f>
        <v/>
      </c>
      <c r="C116" s="140" t="str">
        <f>IFERROR(VLOOKUP(A116,Mapa_Riesgos!$A$9:$I$185,9,FALSE),"")</f>
        <v/>
      </c>
      <c r="D116" s="141"/>
      <c r="E116" s="141"/>
      <c r="F116" s="141"/>
      <c r="G116" s="141"/>
      <c r="H116" s="141"/>
      <c r="I116" s="141"/>
      <c r="J116" s="141"/>
      <c r="K116" s="141"/>
      <c r="L116" s="141"/>
      <c r="M116" s="141"/>
      <c r="N116" s="141"/>
      <c r="O116" s="141"/>
      <c r="P116" s="141"/>
      <c r="Q116" s="141"/>
      <c r="R116" s="141"/>
      <c r="S116" s="141"/>
      <c r="T116" s="141"/>
      <c r="U116" s="141"/>
      <c r="V116" s="141"/>
      <c r="W116" s="140">
        <f t="shared" si="7"/>
        <v>0</v>
      </c>
      <c r="X116" s="144" t="str">
        <f t="shared" si="5"/>
        <v>Moderado</v>
      </c>
      <c r="Y116" s="145">
        <f t="shared" si="6"/>
        <v>0.6</v>
      </c>
      <c r="Z116" s="53" t="str">
        <f>IF(Table10[[#This Row],[No.]]="","",HYPERLINK("#"&amp;"Mapa_Riesgos!R"&amp;MATCH(B116,Mapa_Riesgos!$B$11:$B$185,0)+11,"Seguir Valoración"))</f>
        <v/>
      </c>
    </row>
    <row r="117" spans="1:26" s="52" customFormat="1" ht="93.75" customHeight="1" x14ac:dyDescent="0.2">
      <c r="A117" s="95" t="s">
        <v>284</v>
      </c>
      <c r="B117" s="139" t="str">
        <f>IFERROR(VLOOKUP(A117,Mapa_Riesgos!$A$9:$I$185,2,FALSE),"")</f>
        <v/>
      </c>
      <c r="C117" s="140" t="str">
        <f>IFERROR(VLOOKUP(A117,Mapa_Riesgos!$A$9:$I$185,9,FALSE),"")</f>
        <v/>
      </c>
      <c r="D117" s="141"/>
      <c r="E117" s="141"/>
      <c r="F117" s="141"/>
      <c r="G117" s="141"/>
      <c r="H117" s="141"/>
      <c r="I117" s="141"/>
      <c r="J117" s="141"/>
      <c r="K117" s="141"/>
      <c r="L117" s="141"/>
      <c r="M117" s="141"/>
      <c r="N117" s="141"/>
      <c r="O117" s="141"/>
      <c r="P117" s="141"/>
      <c r="Q117" s="141"/>
      <c r="R117" s="141"/>
      <c r="S117" s="141"/>
      <c r="T117" s="141"/>
      <c r="U117" s="141"/>
      <c r="V117" s="141"/>
      <c r="W117" s="140">
        <f t="shared" si="7"/>
        <v>0</v>
      </c>
      <c r="X117" s="144" t="str">
        <f t="shared" si="5"/>
        <v>Moderado</v>
      </c>
      <c r="Y117" s="145">
        <f t="shared" si="6"/>
        <v>0.6</v>
      </c>
      <c r="Z117" s="53" t="str">
        <f>IF(Table10[[#This Row],[No.]]="","",HYPERLINK("#"&amp;"Mapa_Riesgos!R"&amp;MATCH(B117,Mapa_Riesgos!$B$11:$B$185,0)+11,"Seguir Valoración"))</f>
        <v/>
      </c>
    </row>
    <row r="118" spans="1:26" s="52" customFormat="1" ht="93.75" customHeight="1" x14ac:dyDescent="0.2">
      <c r="A118" s="95" t="s">
        <v>285</v>
      </c>
      <c r="B118" s="139" t="str">
        <f>IFERROR(VLOOKUP(A118,Mapa_Riesgos!$A$9:$I$185,2,FALSE),"")</f>
        <v/>
      </c>
      <c r="C118" s="140" t="str">
        <f>IFERROR(VLOOKUP(A118,Mapa_Riesgos!$A$9:$I$185,9,FALSE),"")</f>
        <v/>
      </c>
      <c r="D118" s="141"/>
      <c r="E118" s="141"/>
      <c r="F118" s="141"/>
      <c r="G118" s="141"/>
      <c r="H118" s="141"/>
      <c r="I118" s="141"/>
      <c r="J118" s="141"/>
      <c r="K118" s="141"/>
      <c r="L118" s="141"/>
      <c r="M118" s="141"/>
      <c r="N118" s="141"/>
      <c r="O118" s="141"/>
      <c r="P118" s="141"/>
      <c r="Q118" s="141"/>
      <c r="R118" s="141"/>
      <c r="S118" s="141"/>
      <c r="T118" s="141"/>
      <c r="U118" s="141"/>
      <c r="V118" s="141"/>
      <c r="W118" s="140">
        <f t="shared" si="7"/>
        <v>0</v>
      </c>
      <c r="X118" s="144" t="str">
        <f t="shared" si="5"/>
        <v>Moderado</v>
      </c>
      <c r="Y118" s="145">
        <f t="shared" si="6"/>
        <v>0.6</v>
      </c>
      <c r="Z118" s="53" t="str">
        <f>IF(Table10[[#This Row],[No.]]="","",HYPERLINK("#"&amp;"Mapa_Riesgos!R"&amp;MATCH(B118,Mapa_Riesgos!$B$11:$B$185,0)+11,"Seguir Valoración"))</f>
        <v/>
      </c>
    </row>
    <row r="119" spans="1:26" s="52" customFormat="1" ht="93.75" customHeight="1" x14ac:dyDescent="0.2">
      <c r="A119" s="95" t="s">
        <v>286</v>
      </c>
      <c r="B119" s="139" t="str">
        <f>IFERROR(VLOOKUP(A119,Mapa_Riesgos!$A$9:$I$185,2,FALSE),"")</f>
        <v/>
      </c>
      <c r="C119" s="140" t="str">
        <f>IFERROR(VLOOKUP(A119,Mapa_Riesgos!$A$9:$I$185,9,FALSE),"")</f>
        <v/>
      </c>
      <c r="D119" s="141"/>
      <c r="E119" s="141"/>
      <c r="F119" s="141"/>
      <c r="G119" s="141"/>
      <c r="H119" s="141"/>
      <c r="I119" s="141"/>
      <c r="J119" s="141"/>
      <c r="K119" s="141"/>
      <c r="L119" s="141"/>
      <c r="M119" s="141"/>
      <c r="N119" s="141"/>
      <c r="O119" s="141"/>
      <c r="P119" s="141"/>
      <c r="Q119" s="141"/>
      <c r="R119" s="141"/>
      <c r="S119" s="141"/>
      <c r="T119" s="141"/>
      <c r="U119" s="141"/>
      <c r="V119" s="141"/>
      <c r="W119" s="140">
        <f t="shared" si="7"/>
        <v>0</v>
      </c>
      <c r="X119" s="144" t="str">
        <f t="shared" si="5"/>
        <v>Moderado</v>
      </c>
      <c r="Y119" s="145">
        <f t="shared" si="6"/>
        <v>0.6</v>
      </c>
      <c r="Z119" s="53" t="str">
        <f>IF(Table10[[#This Row],[No.]]="","",HYPERLINK("#"&amp;"Mapa_Riesgos!R"&amp;MATCH(B119,Mapa_Riesgos!$B$11:$B$185,0)+11,"Seguir Valoración"))</f>
        <v/>
      </c>
    </row>
    <row r="120" spans="1:26" s="52" customFormat="1" ht="93.75" customHeight="1" x14ac:dyDescent="0.2">
      <c r="A120" s="95" t="s">
        <v>287</v>
      </c>
      <c r="B120" s="139" t="str">
        <f>IFERROR(VLOOKUP(A120,Mapa_Riesgos!$A$9:$I$185,2,FALSE),"")</f>
        <v/>
      </c>
      <c r="C120" s="140" t="str">
        <f>IFERROR(VLOOKUP(A120,Mapa_Riesgos!$A$9:$I$185,9,FALSE),"")</f>
        <v/>
      </c>
      <c r="D120" s="141"/>
      <c r="E120" s="141"/>
      <c r="F120" s="141"/>
      <c r="G120" s="141"/>
      <c r="H120" s="141"/>
      <c r="I120" s="141"/>
      <c r="J120" s="141"/>
      <c r="K120" s="141"/>
      <c r="L120" s="141"/>
      <c r="M120" s="141"/>
      <c r="N120" s="141"/>
      <c r="O120" s="141"/>
      <c r="P120" s="141"/>
      <c r="Q120" s="141"/>
      <c r="R120" s="141"/>
      <c r="S120" s="141"/>
      <c r="T120" s="141"/>
      <c r="U120" s="141"/>
      <c r="V120" s="141"/>
      <c r="W120" s="140">
        <f t="shared" si="7"/>
        <v>0</v>
      </c>
      <c r="X120" s="144" t="str">
        <f t="shared" si="5"/>
        <v>Moderado</v>
      </c>
      <c r="Y120" s="145">
        <f t="shared" si="6"/>
        <v>0.6</v>
      </c>
      <c r="Z120" s="53" t="str">
        <f>IF(Table10[[#This Row],[No.]]="","",HYPERLINK("#"&amp;"Mapa_Riesgos!R"&amp;MATCH(B120,Mapa_Riesgos!$B$11:$B$185,0)+11,"Seguir Valoración"))</f>
        <v/>
      </c>
    </row>
    <row r="121" spans="1:26" s="52" customFormat="1" ht="93.75" customHeight="1" x14ac:dyDescent="0.2">
      <c r="A121" s="95" t="s">
        <v>288</v>
      </c>
      <c r="B121" s="139" t="str">
        <f>IFERROR(VLOOKUP(A121,Mapa_Riesgos!$A$9:$I$185,2,FALSE),"")</f>
        <v/>
      </c>
      <c r="C121" s="140" t="str">
        <f>IFERROR(VLOOKUP(A121,Mapa_Riesgos!$A$9:$I$185,9,FALSE),"")</f>
        <v/>
      </c>
      <c r="D121" s="141"/>
      <c r="E121" s="141"/>
      <c r="F121" s="141"/>
      <c r="G121" s="141"/>
      <c r="H121" s="141"/>
      <c r="I121" s="141"/>
      <c r="J121" s="141"/>
      <c r="K121" s="141"/>
      <c r="L121" s="141"/>
      <c r="M121" s="141"/>
      <c r="N121" s="141"/>
      <c r="O121" s="141"/>
      <c r="P121" s="141"/>
      <c r="Q121" s="141"/>
      <c r="R121" s="141"/>
      <c r="S121" s="141"/>
      <c r="T121" s="141"/>
      <c r="U121" s="141"/>
      <c r="V121" s="141"/>
      <c r="W121" s="140">
        <f t="shared" si="7"/>
        <v>0</v>
      </c>
      <c r="X121" s="144" t="str">
        <f t="shared" si="5"/>
        <v>Moderado</v>
      </c>
      <c r="Y121" s="145">
        <f t="shared" si="6"/>
        <v>0.6</v>
      </c>
      <c r="Z121" s="53" t="str">
        <f>IF(Table10[[#This Row],[No.]]="","",HYPERLINK("#"&amp;"Mapa_Riesgos!R"&amp;MATCH(B121,Mapa_Riesgos!$B$11:$B$185,0)+11,"Seguir Valoración"))</f>
        <v/>
      </c>
    </row>
    <row r="122" spans="1:26" s="52" customFormat="1" ht="93.75" customHeight="1" x14ac:dyDescent="0.2">
      <c r="A122" s="95" t="s">
        <v>289</v>
      </c>
      <c r="B122" s="139" t="str">
        <f>IFERROR(VLOOKUP(A122,Mapa_Riesgos!$A$9:$I$185,2,FALSE),"")</f>
        <v/>
      </c>
      <c r="C122" s="140" t="str">
        <f>IFERROR(VLOOKUP(A122,Mapa_Riesgos!$A$9:$I$185,9,FALSE),"")</f>
        <v/>
      </c>
      <c r="D122" s="141"/>
      <c r="E122" s="141"/>
      <c r="F122" s="141"/>
      <c r="G122" s="141"/>
      <c r="H122" s="141"/>
      <c r="I122" s="141"/>
      <c r="J122" s="141"/>
      <c r="K122" s="141"/>
      <c r="L122" s="141"/>
      <c r="M122" s="141"/>
      <c r="N122" s="141"/>
      <c r="O122" s="141"/>
      <c r="P122" s="141"/>
      <c r="Q122" s="141"/>
      <c r="R122" s="141"/>
      <c r="S122" s="141"/>
      <c r="T122" s="141"/>
      <c r="U122" s="141"/>
      <c r="V122" s="141"/>
      <c r="W122" s="140">
        <f t="shared" si="7"/>
        <v>0</v>
      </c>
      <c r="X122" s="144" t="str">
        <f t="shared" si="5"/>
        <v>Moderado</v>
      </c>
      <c r="Y122" s="145">
        <f t="shared" si="6"/>
        <v>0.6</v>
      </c>
      <c r="Z122" s="53" t="str">
        <f>IF(Table10[[#This Row],[No.]]="","",HYPERLINK("#"&amp;"Mapa_Riesgos!R"&amp;MATCH(B122,Mapa_Riesgos!$B$11:$B$185,0)+11,"Seguir Valoración"))</f>
        <v/>
      </c>
    </row>
    <row r="123" spans="1:26" s="52" customFormat="1" ht="93.75" customHeight="1" x14ac:dyDescent="0.2">
      <c r="A123" s="95" t="s">
        <v>290</v>
      </c>
      <c r="B123" s="139" t="str">
        <f>IFERROR(VLOOKUP(A123,Mapa_Riesgos!$A$9:$I$185,2,FALSE),"")</f>
        <v/>
      </c>
      <c r="C123" s="140" t="str">
        <f>IFERROR(VLOOKUP(A123,Mapa_Riesgos!$A$9:$I$185,9,FALSE),"")</f>
        <v/>
      </c>
      <c r="D123" s="141"/>
      <c r="E123" s="141"/>
      <c r="F123" s="141"/>
      <c r="G123" s="141"/>
      <c r="H123" s="141"/>
      <c r="I123" s="141"/>
      <c r="J123" s="141"/>
      <c r="K123" s="141"/>
      <c r="L123" s="141"/>
      <c r="M123" s="141"/>
      <c r="N123" s="141"/>
      <c r="O123" s="141"/>
      <c r="P123" s="141"/>
      <c r="Q123" s="141"/>
      <c r="R123" s="141"/>
      <c r="S123" s="141"/>
      <c r="T123" s="141"/>
      <c r="U123" s="141"/>
      <c r="V123" s="141"/>
      <c r="W123" s="140">
        <f t="shared" si="7"/>
        <v>0</v>
      </c>
      <c r="X123" s="144" t="str">
        <f t="shared" si="5"/>
        <v>Moderado</v>
      </c>
      <c r="Y123" s="145">
        <f t="shared" si="6"/>
        <v>0.6</v>
      </c>
      <c r="Z123" s="53" t="str">
        <f>IF(Table10[[#This Row],[No.]]="","",HYPERLINK("#"&amp;"Mapa_Riesgos!R"&amp;MATCH(B123,Mapa_Riesgos!$B$11:$B$185,0)+11,"Seguir Valoración"))</f>
        <v/>
      </c>
    </row>
    <row r="124" spans="1:26" s="52" customFormat="1" ht="93.75" customHeight="1" x14ac:dyDescent="0.2">
      <c r="A124" s="95" t="s">
        <v>291</v>
      </c>
      <c r="B124" s="139" t="str">
        <f>IFERROR(VLOOKUP(A124,Mapa_Riesgos!$A$9:$I$185,2,FALSE),"")</f>
        <v/>
      </c>
      <c r="C124" s="140" t="str">
        <f>IFERROR(VLOOKUP(A124,Mapa_Riesgos!$A$9:$I$185,9,FALSE),"")</f>
        <v/>
      </c>
      <c r="D124" s="141"/>
      <c r="E124" s="141"/>
      <c r="F124" s="141"/>
      <c r="G124" s="141"/>
      <c r="H124" s="141"/>
      <c r="I124" s="141"/>
      <c r="J124" s="141"/>
      <c r="K124" s="141"/>
      <c r="L124" s="141"/>
      <c r="M124" s="141"/>
      <c r="N124" s="141"/>
      <c r="O124" s="141"/>
      <c r="P124" s="141"/>
      <c r="Q124" s="141"/>
      <c r="R124" s="141"/>
      <c r="S124" s="141"/>
      <c r="T124" s="141"/>
      <c r="U124" s="141"/>
      <c r="V124" s="141"/>
      <c r="W124" s="140">
        <f t="shared" si="7"/>
        <v>0</v>
      </c>
      <c r="X124" s="144" t="str">
        <f t="shared" si="5"/>
        <v>Moderado</v>
      </c>
      <c r="Y124" s="145">
        <f t="shared" si="6"/>
        <v>0.6</v>
      </c>
      <c r="Z124" s="53" t="str">
        <f>IF(Table10[[#This Row],[No.]]="","",HYPERLINK("#"&amp;"Mapa_Riesgos!R"&amp;MATCH(B124,Mapa_Riesgos!$B$11:$B$185,0)+11,"Seguir Valoración"))</f>
        <v/>
      </c>
    </row>
    <row r="125" spans="1:26" s="52" customFormat="1" ht="93.75" customHeight="1" x14ac:dyDescent="0.2">
      <c r="A125" s="95" t="s">
        <v>292</v>
      </c>
      <c r="B125" s="139" t="str">
        <f>IFERROR(VLOOKUP(A125,Mapa_Riesgos!$A$9:$I$185,2,FALSE),"")</f>
        <v/>
      </c>
      <c r="C125" s="140" t="str">
        <f>IFERROR(VLOOKUP(A125,Mapa_Riesgos!$A$9:$I$185,9,FALSE),"")</f>
        <v/>
      </c>
      <c r="D125" s="141"/>
      <c r="E125" s="141"/>
      <c r="F125" s="141"/>
      <c r="G125" s="141"/>
      <c r="H125" s="141"/>
      <c r="I125" s="141"/>
      <c r="J125" s="141"/>
      <c r="K125" s="141"/>
      <c r="L125" s="141"/>
      <c r="M125" s="141"/>
      <c r="N125" s="141"/>
      <c r="O125" s="141"/>
      <c r="P125" s="141"/>
      <c r="Q125" s="141"/>
      <c r="R125" s="141"/>
      <c r="S125" s="141"/>
      <c r="T125" s="141"/>
      <c r="U125" s="141"/>
      <c r="V125" s="141"/>
      <c r="W125" s="140">
        <f t="shared" si="7"/>
        <v>0</v>
      </c>
      <c r="X125" s="144" t="str">
        <f t="shared" si="5"/>
        <v>Moderado</v>
      </c>
      <c r="Y125" s="145">
        <f t="shared" si="6"/>
        <v>0.6</v>
      </c>
      <c r="Z125" s="53" t="str">
        <f>IF(Table10[[#This Row],[No.]]="","",HYPERLINK("#"&amp;"Mapa_Riesgos!R"&amp;MATCH(B125,Mapa_Riesgos!$B$11:$B$185,0)+11,"Seguir Valoración"))</f>
        <v/>
      </c>
    </row>
    <row r="126" spans="1:26" s="52" customFormat="1" ht="93.75" customHeight="1" x14ac:dyDescent="0.2">
      <c r="A126" s="95" t="s">
        <v>293</v>
      </c>
      <c r="B126" s="139" t="str">
        <f>IFERROR(VLOOKUP(A126,Mapa_Riesgos!$A$9:$I$185,2,FALSE),"")</f>
        <v/>
      </c>
      <c r="C126" s="140" t="str">
        <f>IFERROR(VLOOKUP(A126,Mapa_Riesgos!$A$9:$I$185,9,FALSE),"")</f>
        <v/>
      </c>
      <c r="D126" s="141"/>
      <c r="E126" s="141"/>
      <c r="F126" s="141"/>
      <c r="G126" s="141"/>
      <c r="H126" s="141"/>
      <c r="I126" s="141"/>
      <c r="J126" s="141"/>
      <c r="K126" s="141"/>
      <c r="L126" s="141"/>
      <c r="M126" s="141"/>
      <c r="N126" s="141"/>
      <c r="O126" s="141"/>
      <c r="P126" s="141"/>
      <c r="Q126" s="141"/>
      <c r="R126" s="141"/>
      <c r="S126" s="141"/>
      <c r="T126" s="141"/>
      <c r="U126" s="141"/>
      <c r="V126" s="141"/>
      <c r="W126" s="140">
        <f t="shared" si="7"/>
        <v>0</v>
      </c>
      <c r="X126" s="144" t="str">
        <f t="shared" si="5"/>
        <v>Moderado</v>
      </c>
      <c r="Y126" s="145">
        <f t="shared" si="6"/>
        <v>0.6</v>
      </c>
      <c r="Z126" s="53" t="str">
        <f>IF(Table10[[#This Row],[No.]]="","",HYPERLINK("#"&amp;"Mapa_Riesgos!R"&amp;MATCH(B126,Mapa_Riesgos!$B$11:$B$185,0)+11,"Seguir Valoración"))</f>
        <v/>
      </c>
    </row>
    <row r="127" spans="1:26" s="52" customFormat="1" ht="93.75" customHeight="1" x14ac:dyDescent="0.2">
      <c r="A127" s="95" t="s">
        <v>294</v>
      </c>
      <c r="B127" s="139" t="str">
        <f>IFERROR(VLOOKUP(A127,Mapa_Riesgos!$A$9:$I$185,2,FALSE),"")</f>
        <v/>
      </c>
      <c r="C127" s="140" t="str">
        <f>IFERROR(VLOOKUP(A127,Mapa_Riesgos!$A$9:$I$185,9,FALSE),"")</f>
        <v/>
      </c>
      <c r="D127" s="141"/>
      <c r="E127" s="141"/>
      <c r="F127" s="141"/>
      <c r="G127" s="141"/>
      <c r="H127" s="141"/>
      <c r="I127" s="141"/>
      <c r="J127" s="141"/>
      <c r="K127" s="141"/>
      <c r="L127" s="141"/>
      <c r="M127" s="141"/>
      <c r="N127" s="141"/>
      <c r="O127" s="141"/>
      <c r="P127" s="141"/>
      <c r="Q127" s="141"/>
      <c r="R127" s="141"/>
      <c r="S127" s="141"/>
      <c r="T127" s="141"/>
      <c r="U127" s="141"/>
      <c r="V127" s="141"/>
      <c r="W127" s="140">
        <f t="shared" si="7"/>
        <v>0</v>
      </c>
      <c r="X127" s="144" t="str">
        <f t="shared" si="5"/>
        <v>Moderado</v>
      </c>
      <c r="Y127" s="145">
        <f t="shared" si="6"/>
        <v>0.6</v>
      </c>
      <c r="Z127" s="53" t="str">
        <f>IF(Table10[[#This Row],[No.]]="","",HYPERLINK("#"&amp;"Mapa_Riesgos!R"&amp;MATCH(B127,Mapa_Riesgos!$B$11:$B$185,0)+11,"Seguir Valoración"))</f>
        <v/>
      </c>
    </row>
    <row r="128" spans="1:26" s="52" customFormat="1" ht="93.75" customHeight="1" x14ac:dyDescent="0.2">
      <c r="A128" s="95" t="s">
        <v>295</v>
      </c>
      <c r="B128" s="139" t="str">
        <f>IFERROR(VLOOKUP(A128,Mapa_Riesgos!$A$9:$I$185,2,FALSE),"")</f>
        <v/>
      </c>
      <c r="C128" s="140" t="str">
        <f>IFERROR(VLOOKUP(A128,Mapa_Riesgos!$A$9:$I$185,9,FALSE),"")</f>
        <v/>
      </c>
      <c r="D128" s="141"/>
      <c r="E128" s="141"/>
      <c r="F128" s="141"/>
      <c r="G128" s="141"/>
      <c r="H128" s="141"/>
      <c r="I128" s="141"/>
      <c r="J128" s="141"/>
      <c r="K128" s="141"/>
      <c r="L128" s="141"/>
      <c r="M128" s="141"/>
      <c r="N128" s="141"/>
      <c r="O128" s="141"/>
      <c r="P128" s="141"/>
      <c r="Q128" s="141"/>
      <c r="R128" s="141"/>
      <c r="S128" s="141"/>
      <c r="T128" s="141"/>
      <c r="U128" s="141"/>
      <c r="V128" s="141"/>
      <c r="W128" s="140">
        <f t="shared" si="7"/>
        <v>0</v>
      </c>
      <c r="X128" s="144" t="str">
        <f t="shared" si="5"/>
        <v>Moderado</v>
      </c>
      <c r="Y128" s="145">
        <f t="shared" si="6"/>
        <v>0.6</v>
      </c>
      <c r="Z128" s="53" t="str">
        <f>IF(Table10[[#This Row],[No.]]="","",HYPERLINK("#"&amp;"Mapa_Riesgos!R"&amp;MATCH(B128,Mapa_Riesgos!$B$11:$B$185,0)+11,"Seguir Valoración"))</f>
        <v/>
      </c>
    </row>
    <row r="129" spans="1:26" s="52" customFormat="1" ht="93.75" customHeight="1" x14ac:dyDescent="0.2">
      <c r="A129" s="95" t="s">
        <v>296</v>
      </c>
      <c r="B129" s="139" t="str">
        <f>IFERROR(VLOOKUP(A129,Mapa_Riesgos!$A$9:$I$185,2,FALSE),"")</f>
        <v/>
      </c>
      <c r="C129" s="140" t="str">
        <f>IFERROR(VLOOKUP(A129,Mapa_Riesgos!$A$9:$I$185,9,FALSE),"")</f>
        <v/>
      </c>
      <c r="D129" s="141"/>
      <c r="E129" s="141"/>
      <c r="F129" s="141"/>
      <c r="G129" s="141"/>
      <c r="H129" s="141"/>
      <c r="I129" s="141"/>
      <c r="J129" s="141"/>
      <c r="K129" s="141"/>
      <c r="L129" s="141"/>
      <c r="M129" s="141"/>
      <c r="N129" s="141"/>
      <c r="O129" s="141"/>
      <c r="P129" s="141"/>
      <c r="Q129" s="141"/>
      <c r="R129" s="141"/>
      <c r="S129" s="141"/>
      <c r="T129" s="141"/>
      <c r="U129" s="141"/>
      <c r="V129" s="141"/>
      <c r="W129" s="140">
        <f t="shared" si="7"/>
        <v>0</v>
      </c>
      <c r="X129" s="144" t="str">
        <f t="shared" si="5"/>
        <v>Moderado</v>
      </c>
      <c r="Y129" s="145">
        <f t="shared" si="6"/>
        <v>0.6</v>
      </c>
      <c r="Z129" s="53" t="str">
        <f>IF(Table10[[#This Row],[No.]]="","",HYPERLINK("#"&amp;"Mapa_Riesgos!R"&amp;MATCH(B129,Mapa_Riesgos!$B$11:$B$185,0)+11,"Seguir Valoración"))</f>
        <v/>
      </c>
    </row>
    <row r="130" spans="1:26" s="52" customFormat="1" ht="93.75" customHeight="1" x14ac:dyDescent="0.2">
      <c r="A130" s="95" t="s">
        <v>297</v>
      </c>
      <c r="B130" s="139" t="str">
        <f>IFERROR(VLOOKUP(A130,Mapa_Riesgos!$A$9:$I$185,2,FALSE),"")</f>
        <v/>
      </c>
      <c r="C130" s="140" t="str">
        <f>IFERROR(VLOOKUP(A130,Mapa_Riesgos!$A$9:$I$185,9,FALSE),"")</f>
        <v/>
      </c>
      <c r="D130" s="141"/>
      <c r="E130" s="141"/>
      <c r="F130" s="141"/>
      <c r="G130" s="141"/>
      <c r="H130" s="141"/>
      <c r="I130" s="141"/>
      <c r="J130" s="141"/>
      <c r="K130" s="141"/>
      <c r="L130" s="141"/>
      <c r="M130" s="141"/>
      <c r="N130" s="141"/>
      <c r="O130" s="141"/>
      <c r="P130" s="141"/>
      <c r="Q130" s="141"/>
      <c r="R130" s="141"/>
      <c r="S130" s="141"/>
      <c r="T130" s="141"/>
      <c r="U130" s="141"/>
      <c r="V130" s="141"/>
      <c r="W130" s="140">
        <f t="shared" si="7"/>
        <v>0</v>
      </c>
      <c r="X130" s="144" t="str">
        <f t="shared" si="5"/>
        <v>Moderado</v>
      </c>
      <c r="Y130" s="145">
        <f t="shared" si="6"/>
        <v>0.6</v>
      </c>
      <c r="Z130" s="53" t="str">
        <f>IF(Table10[[#This Row],[No.]]="","",HYPERLINK("#"&amp;"Mapa_Riesgos!R"&amp;MATCH(B130,Mapa_Riesgos!$B$11:$B$185,0)+11,"Seguir Valoración"))</f>
        <v/>
      </c>
    </row>
    <row r="131" spans="1:26" s="52" customFormat="1" ht="93.75" customHeight="1" x14ac:dyDescent="0.2">
      <c r="A131" s="95" t="s">
        <v>298</v>
      </c>
      <c r="B131" s="139" t="str">
        <f>IFERROR(VLOOKUP(A131,Mapa_Riesgos!$A$9:$I$185,2,FALSE),"")</f>
        <v/>
      </c>
      <c r="C131" s="140" t="str">
        <f>IFERROR(VLOOKUP(A131,Mapa_Riesgos!$A$9:$I$185,9,FALSE),"")</f>
        <v/>
      </c>
      <c r="D131" s="141"/>
      <c r="E131" s="141"/>
      <c r="F131" s="141"/>
      <c r="G131" s="141"/>
      <c r="H131" s="141"/>
      <c r="I131" s="141"/>
      <c r="J131" s="141"/>
      <c r="K131" s="141"/>
      <c r="L131" s="141"/>
      <c r="M131" s="141"/>
      <c r="N131" s="141"/>
      <c r="O131" s="141"/>
      <c r="P131" s="141"/>
      <c r="Q131" s="141"/>
      <c r="R131" s="141"/>
      <c r="S131" s="141"/>
      <c r="T131" s="141"/>
      <c r="U131" s="141"/>
      <c r="V131" s="141"/>
      <c r="W131" s="140">
        <f t="shared" si="7"/>
        <v>0</v>
      </c>
      <c r="X131" s="144" t="str">
        <f t="shared" si="5"/>
        <v>Moderado</v>
      </c>
      <c r="Y131" s="145">
        <f t="shared" si="6"/>
        <v>0.6</v>
      </c>
      <c r="Z131" s="53" t="str">
        <f>IF(Table10[[#This Row],[No.]]="","",HYPERLINK("#"&amp;"Mapa_Riesgos!R"&amp;MATCH(B131,Mapa_Riesgos!$B$11:$B$185,0)+11,"Seguir Valoración"))</f>
        <v/>
      </c>
    </row>
    <row r="132" spans="1:26" s="52" customFormat="1" ht="93.75" customHeight="1" x14ac:dyDescent="0.2">
      <c r="A132" s="95" t="s">
        <v>299</v>
      </c>
      <c r="B132" s="139" t="str">
        <f>IFERROR(VLOOKUP(A132,Mapa_Riesgos!$A$9:$I$185,2,FALSE),"")</f>
        <v/>
      </c>
      <c r="C132" s="140" t="str">
        <f>IFERROR(VLOOKUP(A132,Mapa_Riesgos!$A$9:$I$185,9,FALSE),"")</f>
        <v/>
      </c>
      <c r="D132" s="141"/>
      <c r="E132" s="141"/>
      <c r="F132" s="141"/>
      <c r="G132" s="141"/>
      <c r="H132" s="141"/>
      <c r="I132" s="141"/>
      <c r="J132" s="141"/>
      <c r="K132" s="141"/>
      <c r="L132" s="141"/>
      <c r="M132" s="141"/>
      <c r="N132" s="141"/>
      <c r="O132" s="141"/>
      <c r="P132" s="141"/>
      <c r="Q132" s="141"/>
      <c r="R132" s="141"/>
      <c r="S132" s="141"/>
      <c r="T132" s="141"/>
      <c r="U132" s="141"/>
      <c r="V132" s="141"/>
      <c r="W132" s="140">
        <f t="shared" si="7"/>
        <v>0</v>
      </c>
      <c r="X132" s="144" t="str">
        <f t="shared" si="5"/>
        <v>Moderado</v>
      </c>
      <c r="Y132" s="145">
        <f t="shared" si="6"/>
        <v>0.6</v>
      </c>
      <c r="Z132" s="53" t="str">
        <f>IF(Table10[[#This Row],[No.]]="","",HYPERLINK("#"&amp;"Mapa_Riesgos!R"&amp;MATCH(B132,Mapa_Riesgos!$B$11:$B$185,0)+11,"Seguir Valoración"))</f>
        <v/>
      </c>
    </row>
    <row r="133" spans="1:26" s="52" customFormat="1" ht="93.75" customHeight="1" x14ac:dyDescent="0.2">
      <c r="A133" s="95" t="s">
        <v>300</v>
      </c>
      <c r="B133" s="139" t="str">
        <f>IFERROR(VLOOKUP(A133,Mapa_Riesgos!$A$9:$I$185,2,FALSE),"")</f>
        <v/>
      </c>
      <c r="C133" s="140" t="str">
        <f>IFERROR(VLOOKUP(A133,Mapa_Riesgos!$A$9:$I$185,9,FALSE),"")</f>
        <v/>
      </c>
      <c r="D133" s="141"/>
      <c r="E133" s="141"/>
      <c r="F133" s="141"/>
      <c r="G133" s="141"/>
      <c r="H133" s="141"/>
      <c r="I133" s="141"/>
      <c r="J133" s="141"/>
      <c r="K133" s="141"/>
      <c r="L133" s="141"/>
      <c r="M133" s="141"/>
      <c r="N133" s="141"/>
      <c r="O133" s="141"/>
      <c r="P133" s="141"/>
      <c r="Q133" s="141"/>
      <c r="R133" s="141"/>
      <c r="S133" s="141"/>
      <c r="T133" s="141"/>
      <c r="U133" s="141"/>
      <c r="V133" s="141"/>
      <c r="W133" s="140">
        <f t="shared" si="7"/>
        <v>0</v>
      </c>
      <c r="X133" s="144" t="str">
        <f t="shared" si="5"/>
        <v>Moderado</v>
      </c>
      <c r="Y133" s="145">
        <f t="shared" si="6"/>
        <v>0.6</v>
      </c>
      <c r="Z133" s="53" t="str">
        <f>IF(Table10[[#This Row],[No.]]="","",HYPERLINK("#"&amp;"Mapa_Riesgos!R"&amp;MATCH(B133,Mapa_Riesgos!$B$11:$B$185,0)+11,"Seguir Valoración"))</f>
        <v/>
      </c>
    </row>
    <row r="134" spans="1:26" s="52" customFormat="1" ht="93.75" customHeight="1" x14ac:dyDescent="0.2">
      <c r="A134" s="95" t="s">
        <v>301</v>
      </c>
      <c r="B134" s="139" t="str">
        <f>IFERROR(VLOOKUP(A134,Mapa_Riesgos!$A$9:$I$185,2,FALSE),"")</f>
        <v/>
      </c>
      <c r="C134" s="140" t="str">
        <f>IFERROR(VLOOKUP(A134,Mapa_Riesgos!$A$9:$I$185,9,FALSE),"")</f>
        <v/>
      </c>
      <c r="D134" s="141"/>
      <c r="E134" s="141"/>
      <c r="F134" s="141"/>
      <c r="G134" s="141"/>
      <c r="H134" s="141"/>
      <c r="I134" s="141"/>
      <c r="J134" s="141"/>
      <c r="K134" s="141"/>
      <c r="L134" s="141"/>
      <c r="M134" s="141"/>
      <c r="N134" s="141"/>
      <c r="O134" s="141"/>
      <c r="P134" s="141"/>
      <c r="Q134" s="141"/>
      <c r="R134" s="141"/>
      <c r="S134" s="141"/>
      <c r="T134" s="141"/>
      <c r="U134" s="141"/>
      <c r="V134" s="141"/>
      <c r="W134" s="140">
        <f t="shared" si="7"/>
        <v>0</v>
      </c>
      <c r="X134" s="144" t="str">
        <f t="shared" si="5"/>
        <v>Moderado</v>
      </c>
      <c r="Y134" s="145">
        <f t="shared" si="6"/>
        <v>0.6</v>
      </c>
      <c r="Z134" s="53" t="str">
        <f>IF(Table10[[#This Row],[No.]]="","",HYPERLINK("#"&amp;"Mapa_Riesgos!R"&amp;MATCH(B134,Mapa_Riesgos!$B$11:$B$185,0)+11,"Seguir Valoración"))</f>
        <v/>
      </c>
    </row>
    <row r="135" spans="1:26" s="52" customFormat="1" ht="93.75" customHeight="1" x14ac:dyDescent="0.2">
      <c r="A135" s="95" t="s">
        <v>302</v>
      </c>
      <c r="B135" s="139" t="str">
        <f>IFERROR(VLOOKUP(A135,Mapa_Riesgos!$A$9:$I$185,2,FALSE),"")</f>
        <v/>
      </c>
      <c r="C135" s="140" t="str">
        <f>IFERROR(VLOOKUP(A135,Mapa_Riesgos!$A$9:$I$185,9,FALSE),"")</f>
        <v/>
      </c>
      <c r="D135" s="141"/>
      <c r="E135" s="141"/>
      <c r="F135" s="141"/>
      <c r="G135" s="141"/>
      <c r="H135" s="141"/>
      <c r="I135" s="141"/>
      <c r="J135" s="141"/>
      <c r="K135" s="141"/>
      <c r="L135" s="141"/>
      <c r="M135" s="141"/>
      <c r="N135" s="141"/>
      <c r="O135" s="141"/>
      <c r="P135" s="141"/>
      <c r="Q135" s="141"/>
      <c r="R135" s="141"/>
      <c r="S135" s="141"/>
      <c r="T135" s="141"/>
      <c r="U135" s="141"/>
      <c r="V135" s="141"/>
      <c r="W135" s="140">
        <f t="shared" si="7"/>
        <v>0</v>
      </c>
      <c r="X135" s="144" t="str">
        <f t="shared" si="5"/>
        <v>Moderado</v>
      </c>
      <c r="Y135" s="145">
        <f t="shared" si="6"/>
        <v>0.6</v>
      </c>
      <c r="Z135" s="53" t="str">
        <f>IF(Table10[[#This Row],[No.]]="","",HYPERLINK("#"&amp;"Mapa_Riesgos!R"&amp;MATCH(B135,Mapa_Riesgos!$B$11:$B$185,0)+11,"Seguir Valoración"))</f>
        <v/>
      </c>
    </row>
    <row r="136" spans="1:26" s="52" customFormat="1" ht="93.75" customHeight="1" x14ac:dyDescent="0.2">
      <c r="A136" s="95" t="s">
        <v>303</v>
      </c>
      <c r="B136" s="139" t="str">
        <f>IFERROR(VLOOKUP(A136,Mapa_Riesgos!$A$9:$I$185,2,FALSE),"")</f>
        <v/>
      </c>
      <c r="C136" s="140" t="str">
        <f>IFERROR(VLOOKUP(A136,Mapa_Riesgos!$A$9:$I$185,9,FALSE),"")</f>
        <v/>
      </c>
      <c r="D136" s="141"/>
      <c r="E136" s="141"/>
      <c r="F136" s="141"/>
      <c r="G136" s="141"/>
      <c r="H136" s="141"/>
      <c r="I136" s="141"/>
      <c r="J136" s="141"/>
      <c r="K136" s="141"/>
      <c r="L136" s="141"/>
      <c r="M136" s="141"/>
      <c r="N136" s="141"/>
      <c r="O136" s="141"/>
      <c r="P136" s="141"/>
      <c r="Q136" s="141"/>
      <c r="R136" s="141"/>
      <c r="S136" s="141"/>
      <c r="T136" s="141"/>
      <c r="U136" s="141"/>
      <c r="V136" s="141"/>
      <c r="W136" s="140">
        <f t="shared" si="7"/>
        <v>0</v>
      </c>
      <c r="X136" s="144" t="str">
        <f t="shared" si="5"/>
        <v>Moderado</v>
      </c>
      <c r="Y136" s="145">
        <f t="shared" si="6"/>
        <v>0.6</v>
      </c>
      <c r="Z136" s="53" t="str">
        <f>IF(Table10[[#This Row],[No.]]="","",HYPERLINK("#"&amp;"Mapa_Riesgos!R"&amp;MATCH(B136,Mapa_Riesgos!$B$11:$B$185,0)+11,"Seguir Valoración"))</f>
        <v/>
      </c>
    </row>
    <row r="137" spans="1:26" s="52" customFormat="1" ht="93.75" customHeight="1" x14ac:dyDescent="0.2">
      <c r="A137" s="95" t="s">
        <v>304</v>
      </c>
      <c r="B137" s="139" t="str">
        <f>IFERROR(VLOOKUP(A137,Mapa_Riesgos!$A$9:$I$185,2,FALSE),"")</f>
        <v/>
      </c>
      <c r="C137" s="140" t="str">
        <f>IFERROR(VLOOKUP(A137,Mapa_Riesgos!$A$9:$I$185,9,FALSE),"")</f>
        <v/>
      </c>
      <c r="D137" s="141"/>
      <c r="E137" s="141"/>
      <c r="F137" s="141"/>
      <c r="G137" s="141"/>
      <c r="H137" s="141"/>
      <c r="I137" s="141"/>
      <c r="J137" s="141"/>
      <c r="K137" s="141"/>
      <c r="L137" s="141"/>
      <c r="M137" s="141"/>
      <c r="N137" s="141"/>
      <c r="O137" s="141"/>
      <c r="P137" s="141"/>
      <c r="Q137" s="141"/>
      <c r="R137" s="141"/>
      <c r="S137" s="141"/>
      <c r="T137" s="141"/>
      <c r="U137" s="141"/>
      <c r="V137" s="141"/>
      <c r="W137" s="140">
        <f t="shared" si="7"/>
        <v>0</v>
      </c>
      <c r="X137" s="144" t="str">
        <f t="shared" si="5"/>
        <v>Moderado</v>
      </c>
      <c r="Y137" s="145">
        <f t="shared" si="6"/>
        <v>0.6</v>
      </c>
      <c r="Z137" s="53" t="str">
        <f>IF(Table10[[#This Row],[No.]]="","",HYPERLINK("#"&amp;"Mapa_Riesgos!R"&amp;MATCH(B137,Mapa_Riesgos!$B$11:$B$185,0)+11,"Seguir Valoración"))</f>
        <v/>
      </c>
    </row>
    <row r="138" spans="1:26" s="52" customFormat="1" ht="93.75" customHeight="1" x14ac:dyDescent="0.2">
      <c r="A138" s="95" t="s">
        <v>305</v>
      </c>
      <c r="B138" s="139" t="str">
        <f>IFERROR(VLOOKUP(A138,Mapa_Riesgos!$A$9:$I$185,2,FALSE),"")</f>
        <v/>
      </c>
      <c r="C138" s="140" t="str">
        <f>IFERROR(VLOOKUP(A138,Mapa_Riesgos!$A$9:$I$185,9,FALSE),"")</f>
        <v/>
      </c>
      <c r="D138" s="141"/>
      <c r="E138" s="141"/>
      <c r="F138" s="141"/>
      <c r="G138" s="141"/>
      <c r="H138" s="141"/>
      <c r="I138" s="141"/>
      <c r="J138" s="141"/>
      <c r="K138" s="141"/>
      <c r="L138" s="141"/>
      <c r="M138" s="141"/>
      <c r="N138" s="141"/>
      <c r="O138" s="141"/>
      <c r="P138" s="141"/>
      <c r="Q138" s="141"/>
      <c r="R138" s="141"/>
      <c r="S138" s="141"/>
      <c r="T138" s="141"/>
      <c r="U138" s="141"/>
      <c r="V138" s="141"/>
      <c r="W138" s="140">
        <f>COUNTIF(D138:V138,"SI")</f>
        <v>0</v>
      </c>
      <c r="X138" s="146" t="str">
        <f>IF(W138&lt;=5,"Moderado",IF(W138&lt;=11,"Mayor",IF(W138&lt;=19,"Catastrófico",0)))</f>
        <v>Moderado</v>
      </c>
      <c r="Y138" s="147">
        <f t="shared" si="6"/>
        <v>0.6</v>
      </c>
      <c r="Z138" s="53" t="str">
        <f>IF(Table10[[#This Row],[No.]]="","",HYPERLINK("#"&amp;"Mapa_Riesgos!R"&amp;MATCH(B138,Mapa_Riesgos!$B$11:$B$185,0)+11,"Seguir Valoración"))</f>
        <v/>
      </c>
    </row>
    <row r="139" spans="1:26" ht="93.75" customHeight="1" x14ac:dyDescent="0.2">
      <c r="B139" s="45"/>
      <c r="C139" s="45"/>
      <c r="D139" s="46"/>
      <c r="E139" s="46"/>
      <c r="F139" s="46"/>
      <c r="G139" s="46"/>
      <c r="H139" s="46"/>
      <c r="I139" s="46"/>
      <c r="J139" s="46"/>
      <c r="K139" s="46"/>
      <c r="L139" s="46"/>
      <c r="M139" s="46"/>
      <c r="N139" s="46"/>
      <c r="O139" s="46"/>
      <c r="P139" s="46"/>
      <c r="Q139" s="46"/>
      <c r="R139" s="46"/>
      <c r="S139" s="46"/>
      <c r="T139" s="46"/>
      <c r="U139" s="46"/>
      <c r="V139" s="46"/>
      <c r="W139" s="45"/>
      <c r="X139" s="45"/>
      <c r="Y139" s="47"/>
    </row>
    <row r="140" spans="1:26" ht="93.75" customHeight="1" x14ac:dyDescent="0.2">
      <c r="B140" s="45"/>
      <c r="C140" s="45"/>
      <c r="D140" s="46"/>
      <c r="E140" s="46"/>
      <c r="F140" s="46"/>
      <c r="G140" s="46"/>
      <c r="H140" s="46"/>
      <c r="I140" s="46"/>
      <c r="J140" s="46"/>
      <c r="K140" s="46"/>
      <c r="L140" s="46"/>
      <c r="M140" s="46"/>
      <c r="N140" s="46"/>
      <c r="O140" s="46"/>
      <c r="P140" s="46"/>
      <c r="Q140" s="46"/>
      <c r="R140" s="46"/>
      <c r="S140" s="46"/>
      <c r="T140" s="46"/>
      <c r="U140" s="46"/>
      <c r="V140" s="46"/>
      <c r="W140" s="45"/>
      <c r="X140" s="45"/>
      <c r="Y140" s="45"/>
    </row>
    <row r="141" spans="1:26" ht="93.75" hidden="1" customHeight="1" x14ac:dyDescent="0.2">
      <c r="B141" s="45"/>
      <c r="C141" s="45"/>
      <c r="D141" s="46"/>
      <c r="E141" s="46"/>
      <c r="F141" s="46"/>
      <c r="G141" s="46"/>
      <c r="H141" s="46"/>
      <c r="I141" s="46"/>
      <c r="J141" s="46"/>
      <c r="K141" s="46"/>
      <c r="L141" s="46"/>
      <c r="M141" s="46"/>
      <c r="N141" s="46"/>
      <c r="O141" s="46"/>
      <c r="P141" s="46"/>
      <c r="Q141" s="46"/>
      <c r="R141" s="46"/>
      <c r="S141" s="46"/>
      <c r="T141" s="46"/>
      <c r="U141" s="46"/>
      <c r="V141" s="46"/>
      <c r="W141" s="45"/>
      <c r="X141" s="45"/>
      <c r="Y141" s="45"/>
    </row>
    <row r="142" spans="1:26" ht="93.75" hidden="1" customHeight="1" x14ac:dyDescent="0.2">
      <c r="B142" s="45"/>
      <c r="C142" s="45"/>
      <c r="D142" s="46"/>
      <c r="E142" s="46"/>
      <c r="F142" s="46"/>
      <c r="G142" s="46"/>
      <c r="H142" s="46"/>
      <c r="I142" s="46"/>
      <c r="J142" s="46"/>
      <c r="K142" s="46"/>
      <c r="L142" s="46"/>
      <c r="M142" s="46"/>
      <c r="N142" s="46"/>
      <c r="O142" s="46"/>
      <c r="P142" s="46"/>
      <c r="Q142" s="46"/>
      <c r="R142" s="46"/>
      <c r="S142" s="46"/>
      <c r="T142" s="46"/>
      <c r="U142" s="46"/>
      <c r="V142" s="46"/>
      <c r="W142" s="45"/>
      <c r="X142" s="45"/>
      <c r="Y142" s="45"/>
    </row>
    <row r="143" spans="1:26" ht="93.75" hidden="1" customHeight="1" x14ac:dyDescent="0.2">
      <c r="B143" s="45"/>
      <c r="C143" s="45"/>
      <c r="D143" s="46"/>
      <c r="E143" s="46"/>
      <c r="F143" s="46"/>
      <c r="G143" s="46"/>
      <c r="H143" s="46"/>
      <c r="I143" s="46"/>
      <c r="J143" s="46"/>
      <c r="K143" s="46"/>
      <c r="L143" s="46"/>
      <c r="M143" s="46"/>
      <c r="N143" s="46"/>
      <c r="O143" s="46"/>
      <c r="P143" s="46"/>
      <c r="Q143" s="46"/>
      <c r="R143" s="46"/>
      <c r="S143" s="46"/>
      <c r="T143" s="46"/>
      <c r="U143" s="46"/>
      <c r="V143" s="46"/>
      <c r="W143" s="45"/>
      <c r="X143" s="45"/>
      <c r="Y143" s="45"/>
    </row>
    <row r="144" spans="1:26" ht="93.75" hidden="1" customHeight="1" x14ac:dyDescent="0.2">
      <c r="B144" s="45"/>
      <c r="C144" s="45"/>
      <c r="D144" s="46"/>
      <c r="E144" s="46"/>
      <c r="F144" s="46"/>
      <c r="G144" s="46"/>
      <c r="H144" s="46"/>
      <c r="I144" s="46"/>
      <c r="J144" s="46"/>
      <c r="K144" s="46"/>
      <c r="L144" s="46"/>
      <c r="M144" s="46"/>
      <c r="N144" s="46"/>
      <c r="O144" s="46"/>
      <c r="P144" s="46"/>
      <c r="Q144" s="46"/>
      <c r="R144" s="46"/>
      <c r="S144" s="46"/>
      <c r="T144" s="46"/>
      <c r="U144" s="46"/>
      <c r="V144" s="46"/>
      <c r="W144" s="45"/>
      <c r="X144" s="45"/>
      <c r="Y144" s="45"/>
    </row>
    <row r="145" spans="2:25" ht="93.75" hidden="1" customHeight="1" x14ac:dyDescent="0.2">
      <c r="B145" s="45"/>
      <c r="C145" s="45"/>
      <c r="D145" s="46"/>
      <c r="E145" s="46"/>
      <c r="F145" s="46"/>
      <c r="G145" s="46"/>
      <c r="H145" s="46"/>
      <c r="I145" s="46"/>
      <c r="J145" s="46"/>
      <c r="K145" s="46"/>
      <c r="L145" s="46"/>
      <c r="M145" s="46"/>
      <c r="N145" s="46"/>
      <c r="O145" s="46"/>
      <c r="P145" s="46"/>
      <c r="Q145" s="46"/>
      <c r="R145" s="46"/>
      <c r="S145" s="46"/>
      <c r="T145" s="46"/>
      <c r="U145" s="46"/>
      <c r="V145" s="46"/>
      <c r="W145" s="45"/>
      <c r="X145" s="45"/>
      <c r="Y145" s="45"/>
    </row>
    <row r="146" spans="2:25" ht="93.75" hidden="1" customHeight="1" x14ac:dyDescent="0.2">
      <c r="B146" s="45"/>
      <c r="C146" s="45"/>
      <c r="D146" s="46"/>
      <c r="E146" s="46"/>
      <c r="F146" s="46"/>
      <c r="G146" s="46"/>
      <c r="H146" s="46"/>
      <c r="I146" s="46"/>
      <c r="J146" s="46"/>
      <c r="K146" s="46"/>
      <c r="L146" s="46"/>
      <c r="M146" s="46"/>
      <c r="N146" s="46"/>
      <c r="O146" s="46"/>
      <c r="P146" s="46"/>
      <c r="Q146" s="46"/>
      <c r="R146" s="46"/>
      <c r="S146" s="46"/>
      <c r="T146" s="46"/>
      <c r="U146" s="46"/>
      <c r="V146" s="46"/>
      <c r="W146" s="45"/>
      <c r="X146" s="45"/>
      <c r="Y146" s="45"/>
    </row>
    <row r="147" spans="2:25" ht="93.75" hidden="1" customHeight="1" x14ac:dyDescent="0.2">
      <c r="B147" s="45"/>
      <c r="C147" s="45"/>
      <c r="D147" s="46"/>
      <c r="E147" s="46"/>
      <c r="F147" s="46"/>
      <c r="G147" s="46"/>
      <c r="H147" s="46"/>
      <c r="I147" s="46"/>
      <c r="J147" s="46"/>
      <c r="K147" s="46"/>
      <c r="L147" s="46"/>
      <c r="M147" s="46"/>
      <c r="N147" s="46"/>
      <c r="O147" s="46"/>
      <c r="P147" s="46"/>
      <c r="Q147" s="46"/>
      <c r="R147" s="46"/>
      <c r="S147" s="46"/>
      <c r="T147" s="46"/>
      <c r="U147" s="46"/>
      <c r="V147" s="46"/>
      <c r="W147" s="45"/>
      <c r="X147" s="45"/>
      <c r="Y147" s="45"/>
    </row>
    <row r="148" spans="2:25" ht="93.75" hidden="1" customHeight="1" x14ac:dyDescent="0.2">
      <c r="B148" s="45"/>
      <c r="C148" s="45"/>
      <c r="D148" s="46"/>
      <c r="E148" s="46"/>
      <c r="F148" s="46"/>
      <c r="G148" s="46"/>
      <c r="H148" s="46"/>
      <c r="I148" s="46"/>
      <c r="J148" s="46"/>
      <c r="K148" s="46"/>
      <c r="L148" s="46"/>
      <c r="M148" s="46"/>
      <c r="N148" s="46"/>
      <c r="O148" s="46"/>
      <c r="P148" s="46"/>
      <c r="Q148" s="46"/>
      <c r="R148" s="46"/>
      <c r="S148" s="46"/>
      <c r="T148" s="46"/>
      <c r="U148" s="46"/>
      <c r="V148" s="46"/>
      <c r="W148" s="45"/>
      <c r="X148" s="45"/>
      <c r="Y148" s="45"/>
    </row>
    <row r="149" spans="2:25" ht="93.75" hidden="1" customHeight="1" x14ac:dyDescent="0.2">
      <c r="B149" s="45"/>
      <c r="C149" s="45"/>
      <c r="D149" s="46"/>
      <c r="E149" s="46"/>
      <c r="F149" s="46"/>
      <c r="G149" s="46"/>
      <c r="H149" s="46"/>
      <c r="I149" s="46"/>
      <c r="J149" s="46"/>
      <c r="K149" s="46"/>
      <c r="L149" s="46"/>
      <c r="M149" s="46"/>
      <c r="N149" s="46"/>
      <c r="O149" s="46"/>
      <c r="P149" s="46"/>
      <c r="Q149" s="46"/>
      <c r="R149" s="46"/>
      <c r="S149" s="46"/>
      <c r="T149" s="46"/>
      <c r="U149" s="46"/>
      <c r="V149" s="46"/>
      <c r="W149" s="45"/>
      <c r="X149" s="45"/>
      <c r="Y149" s="45"/>
    </row>
    <row r="150" spans="2:25" ht="93.75" hidden="1" customHeight="1" x14ac:dyDescent="0.2">
      <c r="B150" s="45"/>
      <c r="C150" s="45"/>
      <c r="D150" s="46"/>
      <c r="E150" s="46"/>
      <c r="F150" s="46"/>
      <c r="G150" s="46"/>
      <c r="H150" s="46"/>
      <c r="I150" s="46"/>
      <c r="J150" s="46"/>
      <c r="K150" s="46"/>
      <c r="L150" s="46"/>
      <c r="M150" s="46"/>
      <c r="N150" s="46"/>
      <c r="O150" s="46"/>
      <c r="P150" s="46"/>
      <c r="Q150" s="46"/>
      <c r="R150" s="46"/>
      <c r="S150" s="46"/>
      <c r="T150" s="46"/>
      <c r="U150" s="46"/>
      <c r="V150" s="46"/>
      <c r="W150" s="45"/>
      <c r="X150" s="45"/>
      <c r="Y150" s="45"/>
    </row>
    <row r="151" spans="2:25" ht="93.75" hidden="1" customHeight="1" x14ac:dyDescent="0.2">
      <c r="B151" s="45"/>
      <c r="C151" s="45"/>
      <c r="D151" s="46"/>
      <c r="E151" s="46"/>
      <c r="F151" s="46"/>
      <c r="G151" s="46"/>
      <c r="H151" s="46"/>
      <c r="I151" s="46"/>
      <c r="J151" s="46"/>
      <c r="K151" s="46"/>
      <c r="L151" s="46"/>
      <c r="M151" s="46"/>
      <c r="N151" s="46"/>
      <c r="O151" s="46"/>
      <c r="P151" s="46"/>
      <c r="Q151" s="46"/>
      <c r="R151" s="46"/>
      <c r="S151" s="46"/>
      <c r="T151" s="46"/>
      <c r="U151" s="46"/>
      <c r="V151" s="46"/>
      <c r="W151" s="45"/>
      <c r="X151" s="45"/>
      <c r="Y151" s="45"/>
    </row>
    <row r="152" spans="2:25" ht="93.75" hidden="1" customHeight="1" x14ac:dyDescent="0.2">
      <c r="B152" s="45"/>
      <c r="C152" s="45"/>
      <c r="D152" s="46"/>
      <c r="E152" s="46"/>
      <c r="F152" s="46"/>
      <c r="G152" s="46"/>
      <c r="H152" s="46"/>
      <c r="I152" s="46"/>
      <c r="J152" s="46"/>
      <c r="K152" s="46"/>
      <c r="L152" s="46"/>
      <c r="M152" s="46"/>
      <c r="N152" s="46"/>
      <c r="O152" s="46"/>
      <c r="P152" s="46"/>
      <c r="Q152" s="46"/>
      <c r="R152" s="46"/>
      <c r="S152" s="46"/>
      <c r="T152" s="46"/>
      <c r="U152" s="46"/>
      <c r="V152" s="46"/>
      <c r="W152" s="45"/>
      <c r="X152" s="45"/>
      <c r="Y152" s="45"/>
    </row>
    <row r="153" spans="2:25" ht="93.75" hidden="1" customHeight="1" x14ac:dyDescent="0.2">
      <c r="B153" s="45"/>
      <c r="C153" s="45"/>
      <c r="D153" s="46"/>
      <c r="E153" s="46"/>
      <c r="F153" s="46"/>
      <c r="G153" s="46"/>
      <c r="H153" s="46"/>
      <c r="I153" s="46"/>
      <c r="J153" s="46"/>
      <c r="K153" s="46"/>
      <c r="L153" s="46"/>
      <c r="M153" s="46"/>
      <c r="N153" s="46"/>
      <c r="O153" s="46"/>
      <c r="P153" s="46"/>
      <c r="Q153" s="46"/>
      <c r="R153" s="46"/>
      <c r="S153" s="46"/>
      <c r="T153" s="46"/>
      <c r="U153" s="46"/>
      <c r="V153" s="46"/>
      <c r="W153" s="45"/>
      <c r="X153" s="45"/>
      <c r="Y153" s="45"/>
    </row>
    <row r="154" spans="2:25" ht="93.75" hidden="1" customHeight="1" x14ac:dyDescent="0.2">
      <c r="B154" s="45"/>
      <c r="C154" s="45"/>
      <c r="D154" s="46"/>
      <c r="E154" s="46"/>
      <c r="F154" s="46"/>
      <c r="G154" s="46"/>
      <c r="H154" s="46"/>
      <c r="I154" s="46"/>
      <c r="J154" s="46"/>
      <c r="K154" s="46"/>
      <c r="L154" s="46"/>
      <c r="M154" s="46"/>
      <c r="N154" s="46"/>
      <c r="O154" s="46"/>
      <c r="P154" s="46"/>
      <c r="Q154" s="46"/>
      <c r="R154" s="46"/>
      <c r="S154" s="46"/>
      <c r="T154" s="46"/>
      <c r="U154" s="46"/>
      <c r="V154" s="46"/>
      <c r="W154" s="45"/>
      <c r="X154" s="45"/>
      <c r="Y154" s="45"/>
    </row>
    <row r="155" spans="2:25" ht="93.75" hidden="1" customHeight="1" x14ac:dyDescent="0.2">
      <c r="B155" s="45"/>
      <c r="C155" s="45"/>
      <c r="D155" s="46"/>
      <c r="E155" s="46"/>
      <c r="F155" s="46"/>
      <c r="G155" s="46"/>
      <c r="H155" s="46"/>
      <c r="I155" s="46"/>
      <c r="J155" s="46"/>
      <c r="K155" s="46"/>
      <c r="L155" s="46"/>
      <c r="M155" s="46"/>
      <c r="N155" s="46"/>
      <c r="O155" s="46"/>
      <c r="P155" s="46"/>
      <c r="Q155" s="46"/>
      <c r="R155" s="46"/>
      <c r="S155" s="46"/>
      <c r="T155" s="46"/>
      <c r="U155" s="46"/>
      <c r="V155" s="46"/>
      <c r="W155" s="45"/>
      <c r="X155" s="45"/>
      <c r="Y155" s="45"/>
    </row>
    <row r="156" spans="2:25" ht="93.75" hidden="1" customHeight="1" x14ac:dyDescent="0.2">
      <c r="B156" s="45"/>
      <c r="C156" s="45"/>
      <c r="D156" s="46"/>
      <c r="E156" s="46"/>
      <c r="F156" s="46"/>
      <c r="G156" s="46"/>
      <c r="H156" s="46"/>
      <c r="I156" s="46"/>
      <c r="J156" s="46"/>
      <c r="K156" s="46"/>
      <c r="L156" s="46"/>
      <c r="M156" s="46"/>
      <c r="N156" s="46"/>
      <c r="O156" s="46"/>
      <c r="P156" s="46"/>
      <c r="Q156" s="46"/>
      <c r="R156" s="46"/>
      <c r="S156" s="46"/>
      <c r="T156" s="46"/>
      <c r="U156" s="46"/>
      <c r="V156" s="46"/>
      <c r="W156" s="45"/>
      <c r="X156" s="45"/>
      <c r="Y156" s="45"/>
    </row>
    <row r="157" spans="2:25" ht="93.75" hidden="1" customHeight="1" x14ac:dyDescent="0.2">
      <c r="B157" s="45"/>
      <c r="C157" s="45"/>
      <c r="D157" s="46"/>
      <c r="E157" s="46"/>
      <c r="F157" s="46"/>
      <c r="G157" s="46"/>
      <c r="H157" s="46"/>
      <c r="I157" s="46"/>
      <c r="J157" s="46"/>
      <c r="K157" s="46"/>
      <c r="L157" s="46"/>
      <c r="M157" s="46"/>
      <c r="N157" s="46"/>
      <c r="O157" s="46"/>
      <c r="P157" s="46"/>
      <c r="Q157" s="46"/>
      <c r="R157" s="46"/>
      <c r="S157" s="46"/>
      <c r="T157" s="46"/>
      <c r="U157" s="46"/>
      <c r="V157" s="46"/>
      <c r="W157" s="45"/>
      <c r="X157" s="45"/>
      <c r="Y157" s="45"/>
    </row>
    <row r="158" spans="2:25" ht="93.75" hidden="1" customHeight="1" x14ac:dyDescent="0.2">
      <c r="B158" s="45"/>
      <c r="C158" s="45"/>
      <c r="D158" s="46"/>
      <c r="E158" s="46"/>
      <c r="F158" s="46"/>
      <c r="G158" s="46"/>
      <c r="H158" s="46"/>
      <c r="I158" s="46"/>
      <c r="J158" s="46"/>
      <c r="K158" s="46"/>
      <c r="L158" s="46"/>
      <c r="M158" s="46"/>
      <c r="N158" s="46"/>
      <c r="O158" s="46"/>
      <c r="P158" s="46"/>
      <c r="Q158" s="46"/>
      <c r="R158" s="46"/>
      <c r="S158" s="46"/>
      <c r="T158" s="46"/>
      <c r="U158" s="46"/>
      <c r="V158" s="46"/>
      <c r="W158" s="45"/>
      <c r="X158" s="45"/>
      <c r="Y158" s="45"/>
    </row>
    <row r="159" spans="2:25" ht="93.75" hidden="1" customHeight="1" x14ac:dyDescent="0.2">
      <c r="B159" s="45"/>
      <c r="C159" s="45"/>
      <c r="D159" s="46"/>
      <c r="E159" s="46"/>
      <c r="F159" s="46"/>
      <c r="G159" s="46"/>
      <c r="H159" s="46"/>
      <c r="I159" s="46"/>
      <c r="J159" s="46"/>
      <c r="K159" s="46"/>
      <c r="L159" s="46"/>
      <c r="M159" s="46"/>
      <c r="N159" s="46"/>
      <c r="O159" s="46"/>
      <c r="P159" s="46"/>
      <c r="Q159" s="46"/>
      <c r="R159" s="46"/>
      <c r="S159" s="46"/>
      <c r="T159" s="46"/>
      <c r="U159" s="46"/>
      <c r="V159" s="46"/>
      <c r="W159" s="45"/>
      <c r="X159" s="45"/>
      <c r="Y159" s="45"/>
    </row>
    <row r="160" spans="2:25" ht="93.75" hidden="1" customHeight="1" x14ac:dyDescent="0.2">
      <c r="B160" s="45"/>
      <c r="C160" s="45"/>
      <c r="D160" s="46"/>
      <c r="E160" s="46"/>
      <c r="F160" s="46"/>
      <c r="G160" s="46"/>
      <c r="H160" s="46"/>
      <c r="I160" s="46"/>
      <c r="J160" s="46"/>
      <c r="K160" s="46"/>
      <c r="L160" s="46"/>
      <c r="M160" s="46"/>
      <c r="N160" s="46"/>
      <c r="O160" s="46"/>
      <c r="P160" s="46"/>
      <c r="Q160" s="46"/>
      <c r="R160" s="46"/>
      <c r="S160" s="46"/>
      <c r="T160" s="46"/>
      <c r="U160" s="46"/>
      <c r="V160" s="46"/>
      <c r="W160" s="45"/>
      <c r="X160" s="45"/>
      <c r="Y160" s="45"/>
    </row>
    <row r="161" spans="2:25" ht="93.75" hidden="1" customHeight="1" x14ac:dyDescent="0.2">
      <c r="B161" s="45"/>
      <c r="C161" s="45"/>
      <c r="D161" s="46"/>
      <c r="E161" s="46"/>
      <c r="F161" s="46"/>
      <c r="G161" s="46"/>
      <c r="H161" s="46"/>
      <c r="I161" s="46"/>
      <c r="J161" s="46"/>
      <c r="K161" s="46"/>
      <c r="L161" s="46"/>
      <c r="M161" s="46"/>
      <c r="N161" s="46"/>
      <c r="O161" s="46"/>
      <c r="P161" s="46"/>
      <c r="Q161" s="46"/>
      <c r="R161" s="46"/>
      <c r="S161" s="46"/>
      <c r="T161" s="46"/>
      <c r="U161" s="46"/>
      <c r="V161" s="46"/>
      <c r="W161" s="45"/>
      <c r="X161" s="45"/>
      <c r="Y161" s="45"/>
    </row>
    <row r="162" spans="2:25" ht="93.75" hidden="1" customHeight="1" x14ac:dyDescent="0.2">
      <c r="B162" s="45"/>
      <c r="C162" s="45"/>
      <c r="D162" s="46"/>
      <c r="E162" s="46"/>
      <c r="F162" s="46"/>
      <c r="G162" s="46"/>
      <c r="H162" s="46"/>
      <c r="I162" s="46"/>
      <c r="J162" s="46"/>
      <c r="K162" s="46"/>
      <c r="L162" s="46"/>
      <c r="M162" s="46"/>
      <c r="N162" s="46"/>
      <c r="O162" s="46"/>
      <c r="P162" s="46"/>
      <c r="Q162" s="46"/>
      <c r="R162" s="46"/>
      <c r="S162" s="46"/>
      <c r="T162" s="46"/>
      <c r="U162" s="46"/>
      <c r="V162" s="46"/>
      <c r="W162" s="45"/>
      <c r="X162" s="45"/>
      <c r="Y162" s="45"/>
    </row>
    <row r="163" spans="2:25" ht="93.75" hidden="1" customHeight="1" x14ac:dyDescent="0.2">
      <c r="B163" s="45"/>
      <c r="C163" s="45"/>
      <c r="D163" s="46"/>
      <c r="E163" s="46"/>
      <c r="F163" s="46"/>
      <c r="G163" s="46"/>
      <c r="H163" s="46"/>
      <c r="I163" s="46"/>
      <c r="J163" s="46"/>
      <c r="K163" s="46"/>
      <c r="L163" s="46"/>
      <c r="M163" s="46"/>
      <c r="N163" s="46"/>
      <c r="O163" s="46"/>
      <c r="P163" s="46"/>
      <c r="Q163" s="46"/>
      <c r="R163" s="46"/>
      <c r="S163" s="46"/>
      <c r="T163" s="46"/>
      <c r="U163" s="46"/>
      <c r="V163" s="46"/>
      <c r="W163" s="45"/>
      <c r="X163" s="45"/>
      <c r="Y163" s="45"/>
    </row>
    <row r="164" spans="2:25" ht="93.75" hidden="1" customHeight="1" x14ac:dyDescent="0.2">
      <c r="B164" s="45"/>
      <c r="C164" s="45"/>
      <c r="D164" s="46"/>
      <c r="E164" s="46"/>
      <c r="F164" s="46"/>
      <c r="G164" s="46"/>
      <c r="H164" s="46"/>
      <c r="I164" s="46"/>
      <c r="J164" s="46"/>
      <c r="K164" s="46"/>
      <c r="L164" s="46"/>
      <c r="M164" s="46"/>
      <c r="N164" s="46"/>
      <c r="O164" s="46"/>
      <c r="P164" s="46"/>
      <c r="Q164" s="46"/>
      <c r="R164" s="46"/>
      <c r="S164" s="46"/>
      <c r="T164" s="46"/>
      <c r="U164" s="46"/>
      <c r="V164" s="46"/>
      <c r="W164" s="45"/>
      <c r="X164" s="45"/>
      <c r="Y164" s="45"/>
    </row>
    <row r="165" spans="2:25" ht="93.75" hidden="1" customHeight="1" x14ac:dyDescent="0.2">
      <c r="B165" s="45"/>
      <c r="C165" s="45"/>
      <c r="D165" s="46"/>
      <c r="E165" s="46"/>
      <c r="F165" s="46"/>
      <c r="G165" s="46"/>
      <c r="H165" s="46"/>
      <c r="I165" s="46"/>
      <c r="J165" s="46"/>
      <c r="K165" s="46"/>
      <c r="L165" s="46"/>
      <c r="M165" s="46"/>
      <c r="N165" s="46"/>
      <c r="O165" s="46"/>
      <c r="P165" s="46"/>
      <c r="Q165" s="46"/>
      <c r="R165" s="46"/>
      <c r="S165" s="46"/>
      <c r="T165" s="46"/>
      <c r="U165" s="46"/>
      <c r="V165" s="46"/>
      <c r="W165" s="45"/>
      <c r="X165" s="45"/>
      <c r="Y165" s="45"/>
    </row>
    <row r="166" spans="2:25" ht="93.75" hidden="1" customHeight="1" x14ac:dyDescent="0.2">
      <c r="B166" s="45"/>
      <c r="C166" s="45"/>
      <c r="D166" s="46"/>
      <c r="E166" s="46"/>
      <c r="F166" s="46"/>
      <c r="G166" s="46"/>
      <c r="H166" s="46"/>
      <c r="I166" s="46"/>
      <c r="J166" s="46"/>
      <c r="K166" s="46"/>
      <c r="L166" s="46"/>
      <c r="M166" s="46"/>
      <c r="N166" s="46"/>
      <c r="O166" s="46"/>
      <c r="P166" s="46"/>
      <c r="Q166" s="46"/>
      <c r="R166" s="46"/>
      <c r="S166" s="46"/>
      <c r="T166" s="46"/>
      <c r="U166" s="46"/>
      <c r="V166" s="46"/>
      <c r="W166" s="45"/>
      <c r="X166" s="45"/>
      <c r="Y166" s="45"/>
    </row>
    <row r="167" spans="2:25" ht="93.75" hidden="1" customHeight="1" x14ac:dyDescent="0.2">
      <c r="B167" s="45"/>
      <c r="C167" s="45"/>
      <c r="D167" s="46"/>
      <c r="E167" s="46"/>
      <c r="F167" s="46"/>
      <c r="G167" s="46"/>
      <c r="H167" s="46"/>
      <c r="I167" s="46"/>
      <c r="J167" s="46"/>
      <c r="K167" s="46"/>
      <c r="L167" s="46"/>
      <c r="M167" s="46"/>
      <c r="N167" s="46"/>
      <c r="O167" s="46"/>
      <c r="P167" s="46"/>
      <c r="Q167" s="46"/>
      <c r="R167" s="46"/>
      <c r="S167" s="46"/>
      <c r="T167" s="46"/>
      <c r="U167" s="46"/>
      <c r="V167" s="46"/>
      <c r="W167" s="45"/>
      <c r="X167" s="45"/>
      <c r="Y167" s="45"/>
    </row>
    <row r="168" spans="2:25" ht="93.75" hidden="1" customHeight="1" x14ac:dyDescent="0.2">
      <c r="B168" s="45"/>
      <c r="C168" s="45"/>
      <c r="D168" s="46"/>
      <c r="E168" s="46"/>
      <c r="F168" s="46"/>
      <c r="G168" s="46"/>
      <c r="H168" s="46"/>
      <c r="I168" s="46"/>
      <c r="J168" s="46"/>
      <c r="K168" s="46"/>
      <c r="L168" s="46"/>
      <c r="M168" s="46"/>
      <c r="N168" s="46"/>
      <c r="O168" s="46"/>
      <c r="P168" s="46"/>
      <c r="Q168" s="46"/>
      <c r="R168" s="46"/>
      <c r="S168" s="46"/>
      <c r="T168" s="46"/>
      <c r="U168" s="46"/>
      <c r="V168" s="46"/>
      <c r="W168" s="45"/>
      <c r="X168" s="45"/>
      <c r="Y168" s="45"/>
    </row>
    <row r="169" spans="2:25" ht="93.75" hidden="1" customHeight="1" x14ac:dyDescent="0.2">
      <c r="B169" s="45"/>
      <c r="C169" s="45"/>
      <c r="D169" s="46"/>
      <c r="E169" s="46"/>
      <c r="F169" s="46"/>
      <c r="G169" s="46"/>
      <c r="H169" s="46"/>
      <c r="I169" s="46"/>
      <c r="J169" s="46"/>
      <c r="K169" s="46"/>
      <c r="L169" s="46"/>
      <c r="M169" s="46"/>
      <c r="N169" s="46"/>
      <c r="O169" s="46"/>
      <c r="P169" s="46"/>
      <c r="Q169" s="46"/>
      <c r="R169" s="46"/>
      <c r="S169" s="46"/>
      <c r="T169" s="46"/>
      <c r="U169" s="46"/>
      <c r="V169" s="46"/>
      <c r="W169" s="45"/>
      <c r="X169" s="45"/>
      <c r="Y169" s="45"/>
    </row>
    <row r="170" spans="2:25" ht="43.5" hidden="1" customHeight="1" x14ac:dyDescent="0.2">
      <c r="B170" s="48"/>
      <c r="C170" s="48"/>
      <c r="D170" s="49"/>
      <c r="E170" s="49"/>
      <c r="F170" s="49"/>
      <c r="G170" s="49"/>
      <c r="H170" s="49"/>
      <c r="I170" s="49"/>
      <c r="J170" s="49"/>
      <c r="K170" s="49"/>
      <c r="L170" s="49"/>
      <c r="M170" s="49"/>
      <c r="N170" s="49"/>
      <c r="O170" s="49"/>
      <c r="P170" s="49"/>
      <c r="Q170" s="49"/>
      <c r="R170" s="49"/>
      <c r="S170" s="49"/>
      <c r="T170" s="49"/>
      <c r="U170" s="49"/>
      <c r="V170" s="49"/>
      <c r="W170" s="48"/>
      <c r="X170" s="45"/>
      <c r="Y170" s="45"/>
    </row>
    <row r="171" spans="2:25" ht="43.5" hidden="1" customHeight="1" x14ac:dyDescent="0.2">
      <c r="B171" s="48"/>
      <c r="C171" s="48"/>
      <c r="D171" s="49"/>
      <c r="E171" s="49"/>
      <c r="F171" s="49"/>
      <c r="G171" s="49"/>
      <c r="H171" s="49"/>
      <c r="I171" s="49"/>
      <c r="J171" s="49"/>
      <c r="K171" s="49"/>
      <c r="L171" s="49"/>
      <c r="M171" s="49"/>
      <c r="N171" s="49"/>
      <c r="O171" s="49"/>
      <c r="P171" s="49"/>
      <c r="Q171" s="49"/>
      <c r="R171" s="49"/>
      <c r="S171" s="49"/>
      <c r="T171" s="49"/>
      <c r="U171" s="49"/>
      <c r="V171" s="49"/>
      <c r="W171" s="48"/>
      <c r="X171" s="45"/>
      <c r="Y171" s="45"/>
    </row>
    <row r="172" spans="2:25" hidden="1" x14ac:dyDescent="0.2">
      <c r="B172" s="50"/>
      <c r="C172" s="50"/>
      <c r="D172" s="49"/>
      <c r="E172" s="49"/>
      <c r="F172" s="49"/>
      <c r="G172" s="49"/>
      <c r="H172" s="49"/>
      <c r="I172" s="49"/>
      <c r="J172" s="49"/>
      <c r="K172" s="49"/>
      <c r="L172" s="49"/>
      <c r="M172" s="49"/>
      <c r="N172" s="49"/>
      <c r="O172" s="49"/>
      <c r="P172" s="49"/>
      <c r="Q172" s="49"/>
      <c r="R172" s="49"/>
      <c r="S172" s="49"/>
      <c r="T172" s="49"/>
      <c r="U172" s="49"/>
      <c r="V172" s="49"/>
      <c r="W172" s="48"/>
      <c r="X172" s="45"/>
      <c r="Y172" s="45"/>
    </row>
    <row r="173" spans="2:25" hidden="1" x14ac:dyDescent="0.2">
      <c r="B173" s="51"/>
      <c r="C173" s="50"/>
      <c r="D173" s="49"/>
      <c r="E173" s="49"/>
      <c r="F173" s="49"/>
      <c r="G173" s="49"/>
      <c r="H173" s="49"/>
      <c r="I173" s="49"/>
      <c r="J173" s="49"/>
      <c r="K173" s="49"/>
      <c r="L173" s="49"/>
      <c r="M173" s="49"/>
      <c r="N173" s="49"/>
      <c r="O173" s="49"/>
      <c r="P173" s="49"/>
      <c r="Q173" s="49"/>
      <c r="R173" s="49"/>
      <c r="S173" s="49"/>
      <c r="T173" s="49"/>
      <c r="U173" s="49"/>
      <c r="V173" s="49"/>
      <c r="W173" s="48"/>
      <c r="X173" s="45"/>
      <c r="Y173" s="45"/>
    </row>
    <row r="174" spans="2:25" hidden="1" x14ac:dyDescent="0.2">
      <c r="B174" s="50"/>
      <c r="C174" s="50"/>
      <c r="D174" s="49"/>
      <c r="E174" s="49"/>
      <c r="F174" s="49"/>
      <c r="G174" s="49"/>
      <c r="H174" s="49"/>
      <c r="I174" s="49"/>
      <c r="J174" s="49"/>
      <c r="K174" s="49"/>
      <c r="L174" s="49"/>
      <c r="M174" s="49"/>
      <c r="N174" s="49"/>
      <c r="O174" s="49"/>
      <c r="P174" s="49"/>
      <c r="Q174" s="49"/>
      <c r="R174" s="49"/>
      <c r="S174" s="49"/>
      <c r="T174" s="49"/>
      <c r="U174" s="49"/>
      <c r="V174" s="49"/>
      <c r="W174" s="48"/>
      <c r="X174" s="45"/>
      <c r="Y174" s="45"/>
    </row>
    <row r="175" spans="2:25" hidden="1" x14ac:dyDescent="0.2">
      <c r="B175" s="51"/>
      <c r="C175" s="50"/>
      <c r="D175" s="49"/>
      <c r="E175" s="49"/>
      <c r="F175" s="49"/>
      <c r="G175" s="49"/>
      <c r="H175" s="49"/>
      <c r="I175" s="49"/>
      <c r="J175" s="49"/>
      <c r="K175" s="49"/>
      <c r="L175" s="49"/>
      <c r="M175" s="49"/>
      <c r="N175" s="49"/>
      <c r="O175" s="49"/>
      <c r="P175" s="49"/>
      <c r="Q175" s="49"/>
      <c r="R175" s="49"/>
      <c r="S175" s="49"/>
      <c r="T175" s="49"/>
      <c r="U175" s="49"/>
      <c r="V175" s="49"/>
      <c r="W175" s="48"/>
      <c r="X175" s="45"/>
      <c r="Y175" s="45"/>
    </row>
    <row r="176" spans="2:25" hidden="1" x14ac:dyDescent="0.2">
      <c r="B176" s="50"/>
      <c r="C176" s="50"/>
      <c r="D176" s="49"/>
      <c r="E176" s="49"/>
      <c r="F176" s="49"/>
      <c r="G176" s="49"/>
      <c r="H176" s="49"/>
      <c r="I176" s="49"/>
      <c r="J176" s="49"/>
      <c r="K176" s="49"/>
      <c r="L176" s="49"/>
      <c r="M176" s="49"/>
      <c r="N176" s="49"/>
      <c r="O176" s="49"/>
      <c r="P176" s="49"/>
      <c r="Q176" s="49"/>
      <c r="R176" s="49"/>
      <c r="S176" s="49"/>
      <c r="T176" s="49"/>
      <c r="U176" s="49"/>
      <c r="V176" s="49"/>
      <c r="W176" s="48"/>
      <c r="X176" s="45"/>
      <c r="Y176" s="45"/>
    </row>
    <row r="177" spans="2:25" hidden="1" x14ac:dyDescent="0.2">
      <c r="B177" s="51"/>
      <c r="C177" s="50"/>
      <c r="D177" s="49"/>
      <c r="E177" s="49"/>
      <c r="F177" s="49"/>
      <c r="G177" s="49"/>
      <c r="H177" s="49"/>
      <c r="I177" s="49"/>
      <c r="J177" s="49"/>
      <c r="K177" s="49"/>
      <c r="L177" s="49"/>
      <c r="M177" s="49"/>
      <c r="N177" s="49"/>
      <c r="O177" s="49"/>
      <c r="P177" s="49"/>
      <c r="Q177" s="49"/>
      <c r="R177" s="49"/>
      <c r="S177" s="49"/>
      <c r="T177" s="49"/>
      <c r="U177" s="49"/>
      <c r="V177" s="49"/>
      <c r="W177" s="48"/>
      <c r="X177" s="45"/>
      <c r="Y177" s="45"/>
    </row>
    <row r="178" spans="2:25" hidden="1" x14ac:dyDescent="0.2">
      <c r="B178" s="50"/>
      <c r="C178" s="50"/>
      <c r="D178" s="49"/>
      <c r="E178" s="49"/>
      <c r="F178" s="49"/>
      <c r="G178" s="49"/>
      <c r="H178" s="49"/>
      <c r="I178" s="49"/>
      <c r="J178" s="49"/>
      <c r="K178" s="49"/>
      <c r="L178" s="49"/>
      <c r="M178" s="49"/>
      <c r="N178" s="49"/>
      <c r="O178" s="49"/>
      <c r="P178" s="49"/>
      <c r="Q178" s="49"/>
      <c r="R178" s="49"/>
      <c r="S178" s="49"/>
      <c r="T178" s="49"/>
      <c r="U178" s="49"/>
      <c r="V178" s="49"/>
      <c r="W178" s="48"/>
      <c r="X178" s="45"/>
      <c r="Y178" s="45"/>
    </row>
    <row r="179" spans="2:25" hidden="1" x14ac:dyDescent="0.2">
      <c r="B179" s="51"/>
      <c r="C179" s="50"/>
      <c r="D179" s="49"/>
      <c r="E179" s="49"/>
      <c r="F179" s="49"/>
      <c r="G179" s="49"/>
      <c r="H179" s="49"/>
      <c r="I179" s="49"/>
      <c r="J179" s="49"/>
      <c r="K179" s="49"/>
      <c r="L179" s="49"/>
      <c r="M179" s="49"/>
      <c r="N179" s="49"/>
      <c r="O179" s="49"/>
      <c r="P179" s="49"/>
      <c r="Q179" s="49"/>
      <c r="R179" s="49"/>
      <c r="S179" s="49"/>
      <c r="T179" s="49"/>
      <c r="U179" s="49"/>
      <c r="V179" s="49"/>
      <c r="W179" s="48"/>
      <c r="X179" s="45"/>
      <c r="Y179" s="45"/>
    </row>
    <row r="180" spans="2:25" hidden="1" x14ac:dyDescent="0.2">
      <c r="B180" s="50"/>
      <c r="C180" s="50"/>
      <c r="D180" s="49"/>
      <c r="E180" s="49"/>
      <c r="F180" s="49"/>
      <c r="G180" s="49"/>
      <c r="H180" s="49"/>
      <c r="I180" s="49"/>
      <c r="J180" s="49"/>
      <c r="K180" s="49"/>
      <c r="L180" s="49"/>
      <c r="M180" s="49"/>
      <c r="N180" s="49"/>
      <c r="O180" s="49"/>
      <c r="P180" s="49"/>
      <c r="Q180" s="49"/>
      <c r="R180" s="49"/>
      <c r="S180" s="49"/>
      <c r="T180" s="49"/>
      <c r="U180" s="49"/>
      <c r="V180" s="49"/>
      <c r="W180" s="48"/>
      <c r="X180" s="45"/>
      <c r="Y180" s="45"/>
    </row>
    <row r="181" spans="2:25" hidden="1" x14ac:dyDescent="0.2">
      <c r="B181" s="51"/>
      <c r="C181" s="50"/>
      <c r="D181" s="49"/>
      <c r="E181" s="49"/>
      <c r="F181" s="49"/>
      <c r="G181" s="49"/>
      <c r="H181" s="49"/>
      <c r="I181" s="49"/>
      <c r="J181" s="49"/>
      <c r="K181" s="49"/>
      <c r="L181" s="49"/>
      <c r="M181" s="49"/>
      <c r="N181" s="49"/>
      <c r="O181" s="49"/>
      <c r="P181" s="49"/>
      <c r="Q181" s="49"/>
      <c r="R181" s="49"/>
      <c r="S181" s="49"/>
      <c r="T181" s="49"/>
      <c r="U181" s="49"/>
      <c r="V181" s="49"/>
      <c r="W181" s="48"/>
      <c r="X181" s="45"/>
      <c r="Y181" s="45"/>
    </row>
    <row r="182" spans="2:25" hidden="1" x14ac:dyDescent="0.2">
      <c r="B182" s="50"/>
      <c r="C182" s="50"/>
      <c r="D182" s="49"/>
      <c r="E182" s="49"/>
      <c r="F182" s="49"/>
      <c r="G182" s="49"/>
      <c r="H182" s="49"/>
      <c r="I182" s="49"/>
      <c r="J182" s="49"/>
      <c r="K182" s="49"/>
      <c r="L182" s="49"/>
      <c r="M182" s="49"/>
      <c r="N182" s="49"/>
      <c r="O182" s="49"/>
      <c r="P182" s="49"/>
      <c r="Q182" s="49"/>
      <c r="R182" s="49"/>
      <c r="S182" s="49"/>
      <c r="T182" s="49"/>
      <c r="U182" s="49"/>
      <c r="V182" s="49"/>
      <c r="W182" s="48"/>
      <c r="X182" s="45"/>
      <c r="Y182" s="45"/>
    </row>
    <row r="183" spans="2:25" hidden="1" x14ac:dyDescent="0.2">
      <c r="B183" s="51"/>
      <c r="C183" s="50"/>
      <c r="D183" s="49"/>
      <c r="E183" s="49"/>
      <c r="F183" s="49"/>
      <c r="G183" s="49"/>
      <c r="H183" s="49"/>
      <c r="I183" s="49"/>
      <c r="J183" s="49"/>
      <c r="K183" s="49"/>
      <c r="L183" s="49"/>
      <c r="M183" s="49"/>
      <c r="N183" s="49"/>
      <c r="O183" s="49"/>
      <c r="P183" s="49"/>
      <c r="Q183" s="49"/>
      <c r="R183" s="49"/>
      <c r="S183" s="49"/>
      <c r="T183" s="49"/>
      <c r="U183" s="49"/>
      <c r="V183" s="49"/>
      <c r="W183" s="48"/>
      <c r="X183" s="45"/>
      <c r="Y183" s="45"/>
    </row>
    <row r="184" spans="2:25" hidden="1" x14ac:dyDescent="0.2">
      <c r="B184" s="50"/>
      <c r="C184" s="50"/>
      <c r="D184" s="49"/>
      <c r="E184" s="49"/>
      <c r="F184" s="49"/>
      <c r="G184" s="49"/>
      <c r="H184" s="49"/>
      <c r="I184" s="49"/>
      <c r="J184" s="49"/>
      <c r="K184" s="49"/>
      <c r="L184" s="49"/>
      <c r="M184" s="49"/>
      <c r="N184" s="49"/>
      <c r="O184" s="49"/>
      <c r="P184" s="49"/>
      <c r="Q184" s="49"/>
      <c r="R184" s="49"/>
      <c r="S184" s="49"/>
      <c r="T184" s="49"/>
      <c r="U184" s="49"/>
      <c r="V184" s="49"/>
      <c r="W184" s="48"/>
      <c r="X184" s="45"/>
      <c r="Y184" s="45"/>
    </row>
    <row r="185" spans="2:25" hidden="1" x14ac:dyDescent="0.2">
      <c r="B185" s="51"/>
      <c r="C185" s="50"/>
      <c r="D185" s="49"/>
      <c r="E185" s="49"/>
      <c r="F185" s="49"/>
      <c r="G185" s="49"/>
      <c r="H185" s="49"/>
      <c r="I185" s="49"/>
      <c r="J185" s="49"/>
      <c r="K185" s="49"/>
      <c r="L185" s="49"/>
      <c r="M185" s="49"/>
      <c r="N185" s="49"/>
      <c r="O185" s="49"/>
      <c r="P185" s="49"/>
      <c r="Q185" s="49"/>
      <c r="R185" s="49"/>
      <c r="S185" s="49"/>
      <c r="T185" s="49"/>
      <c r="U185" s="49"/>
      <c r="V185" s="49"/>
      <c r="W185" s="48"/>
      <c r="X185" s="45"/>
      <c r="Y185" s="45"/>
    </row>
    <row r="186" spans="2:25" hidden="1" x14ac:dyDescent="0.2">
      <c r="B186" s="50"/>
      <c r="C186" s="50"/>
      <c r="D186" s="49"/>
      <c r="E186" s="49"/>
      <c r="F186" s="49"/>
      <c r="G186" s="49"/>
      <c r="H186" s="49"/>
      <c r="I186" s="49"/>
      <c r="J186" s="49"/>
      <c r="K186" s="49"/>
      <c r="L186" s="49"/>
      <c r="M186" s="49"/>
      <c r="N186" s="49"/>
      <c r="O186" s="49"/>
      <c r="P186" s="49"/>
      <c r="Q186" s="49"/>
      <c r="R186" s="49"/>
      <c r="S186" s="49"/>
      <c r="T186" s="49"/>
      <c r="U186" s="49"/>
      <c r="V186" s="49"/>
      <c r="W186" s="48"/>
      <c r="X186" s="45"/>
      <c r="Y186" s="45"/>
    </row>
    <row r="187" spans="2:25" hidden="1" x14ac:dyDescent="0.2">
      <c r="B187" s="51"/>
      <c r="C187" s="50"/>
      <c r="D187" s="49"/>
      <c r="E187" s="49"/>
      <c r="F187" s="49"/>
      <c r="G187" s="49"/>
      <c r="H187" s="49"/>
      <c r="I187" s="49"/>
      <c r="J187" s="49"/>
      <c r="K187" s="49"/>
      <c r="L187" s="49"/>
      <c r="M187" s="49"/>
      <c r="N187" s="49"/>
      <c r="O187" s="49"/>
      <c r="P187" s="49"/>
      <c r="Q187" s="49"/>
      <c r="R187" s="49"/>
      <c r="S187" s="49"/>
      <c r="T187" s="49"/>
      <c r="U187" s="49"/>
      <c r="V187" s="49"/>
      <c r="W187" s="48"/>
      <c r="X187" s="45"/>
      <c r="Y187" s="45"/>
    </row>
    <row r="188" spans="2:25" hidden="1" x14ac:dyDescent="0.2">
      <c r="B188" s="50"/>
      <c r="C188" s="50"/>
      <c r="D188" s="49"/>
      <c r="E188" s="49"/>
      <c r="F188" s="49"/>
      <c r="G188" s="49"/>
      <c r="H188" s="49"/>
      <c r="I188" s="49"/>
      <c r="J188" s="49"/>
      <c r="K188" s="49"/>
      <c r="L188" s="49"/>
      <c r="M188" s="49"/>
      <c r="N188" s="49"/>
      <c r="O188" s="49"/>
      <c r="P188" s="49"/>
      <c r="Q188" s="49"/>
      <c r="R188" s="49"/>
      <c r="S188" s="49"/>
      <c r="T188" s="49"/>
      <c r="U188" s="49"/>
      <c r="V188" s="49"/>
      <c r="W188" s="48"/>
      <c r="X188" s="45"/>
      <c r="Y188" s="45"/>
    </row>
    <row r="189" spans="2:25" hidden="1" x14ac:dyDescent="0.2">
      <c r="B189" s="51"/>
      <c r="C189" s="50"/>
      <c r="D189" s="49"/>
      <c r="E189" s="49"/>
      <c r="F189" s="49"/>
      <c r="G189" s="49"/>
      <c r="H189" s="49"/>
      <c r="I189" s="49"/>
      <c r="J189" s="49"/>
      <c r="K189" s="49"/>
      <c r="L189" s="49"/>
      <c r="M189" s="49"/>
      <c r="N189" s="49"/>
      <c r="O189" s="49"/>
      <c r="P189" s="49"/>
      <c r="Q189" s="49"/>
      <c r="R189" s="49"/>
      <c r="S189" s="49"/>
      <c r="T189" s="49"/>
      <c r="U189" s="49"/>
      <c r="V189" s="49"/>
      <c r="W189" s="48"/>
      <c r="X189" s="45"/>
      <c r="Y189" s="45"/>
    </row>
    <row r="190" spans="2:25" hidden="1" x14ac:dyDescent="0.2">
      <c r="B190" s="50"/>
      <c r="C190" s="50"/>
      <c r="D190" s="49"/>
      <c r="E190" s="49"/>
      <c r="F190" s="49"/>
      <c r="G190" s="49"/>
      <c r="H190" s="49"/>
      <c r="I190" s="49"/>
      <c r="J190" s="49"/>
      <c r="K190" s="49"/>
      <c r="L190" s="49"/>
      <c r="M190" s="49"/>
      <c r="N190" s="49"/>
      <c r="O190" s="49"/>
      <c r="P190" s="49"/>
      <c r="Q190" s="49"/>
      <c r="R190" s="49"/>
      <c r="S190" s="49"/>
      <c r="T190" s="49"/>
      <c r="U190" s="49"/>
      <c r="V190" s="49"/>
      <c r="W190" s="48"/>
      <c r="X190" s="45"/>
      <c r="Y190" s="45"/>
    </row>
    <row r="191" spans="2:25" hidden="1" x14ac:dyDescent="0.2">
      <c r="B191" s="51"/>
      <c r="C191" s="50"/>
      <c r="D191" s="49"/>
      <c r="E191" s="49"/>
      <c r="F191" s="49"/>
      <c r="G191" s="49"/>
      <c r="H191" s="49"/>
      <c r="I191" s="49"/>
      <c r="J191" s="49"/>
      <c r="K191" s="49"/>
      <c r="L191" s="49"/>
      <c r="M191" s="49"/>
      <c r="N191" s="49"/>
      <c r="O191" s="49"/>
      <c r="P191" s="49"/>
      <c r="Q191" s="49"/>
      <c r="R191" s="49"/>
      <c r="S191" s="49"/>
      <c r="T191" s="49"/>
      <c r="U191" s="49"/>
      <c r="V191" s="49"/>
      <c r="W191" s="48"/>
      <c r="X191" s="45"/>
      <c r="Y191" s="45"/>
    </row>
    <row r="192" spans="2:25" hidden="1" x14ac:dyDescent="0.2">
      <c r="B192" s="50"/>
      <c r="C192" s="50"/>
      <c r="D192" s="49"/>
      <c r="E192" s="49"/>
      <c r="F192" s="49"/>
      <c r="G192" s="49"/>
      <c r="H192" s="49"/>
      <c r="I192" s="49"/>
      <c r="J192" s="49"/>
      <c r="K192" s="49"/>
      <c r="L192" s="49"/>
      <c r="M192" s="49"/>
      <c r="N192" s="49"/>
      <c r="O192" s="49"/>
      <c r="P192" s="49"/>
      <c r="Q192" s="49"/>
      <c r="R192" s="49"/>
      <c r="S192" s="49"/>
      <c r="T192" s="49"/>
      <c r="U192" s="49"/>
      <c r="V192" s="49"/>
      <c r="W192" s="48"/>
      <c r="X192" s="45"/>
      <c r="Y192" s="45"/>
    </row>
    <row r="193" spans="2:25" hidden="1" x14ac:dyDescent="0.2">
      <c r="B193" s="51"/>
      <c r="C193" s="50"/>
      <c r="D193" s="49"/>
      <c r="E193" s="49"/>
      <c r="F193" s="49"/>
      <c r="G193" s="49"/>
      <c r="H193" s="49"/>
      <c r="I193" s="49"/>
      <c r="J193" s="49"/>
      <c r="K193" s="49"/>
      <c r="L193" s="49"/>
      <c r="M193" s="49"/>
      <c r="N193" s="49"/>
      <c r="O193" s="49"/>
      <c r="P193" s="49"/>
      <c r="Q193" s="49"/>
      <c r="R193" s="49"/>
      <c r="S193" s="49"/>
      <c r="T193" s="49"/>
      <c r="U193" s="49"/>
      <c r="V193" s="49"/>
      <c r="W193" s="48"/>
      <c r="X193" s="45"/>
      <c r="Y193" s="45"/>
    </row>
    <row r="194" spans="2:25" hidden="1" x14ac:dyDescent="0.2">
      <c r="B194" s="50"/>
      <c r="C194" s="50"/>
      <c r="D194" s="49"/>
      <c r="E194" s="49"/>
      <c r="F194" s="49"/>
      <c r="G194" s="49"/>
      <c r="H194" s="49"/>
      <c r="I194" s="49"/>
      <c r="J194" s="49"/>
      <c r="K194" s="49"/>
      <c r="L194" s="49"/>
      <c r="M194" s="49"/>
      <c r="N194" s="49"/>
      <c r="O194" s="49"/>
      <c r="P194" s="49"/>
      <c r="Q194" s="49"/>
      <c r="R194" s="49"/>
      <c r="S194" s="49"/>
      <c r="T194" s="49"/>
      <c r="U194" s="49"/>
      <c r="V194" s="49"/>
      <c r="W194" s="48"/>
      <c r="X194" s="45"/>
      <c r="Y194" s="45"/>
    </row>
    <row r="195" spans="2:25" hidden="1" x14ac:dyDescent="0.2">
      <c r="B195" s="51"/>
      <c r="C195" s="50"/>
      <c r="D195" s="49"/>
      <c r="E195" s="49"/>
      <c r="F195" s="49"/>
      <c r="G195" s="49"/>
      <c r="H195" s="49"/>
      <c r="I195" s="49"/>
      <c r="J195" s="49"/>
      <c r="K195" s="49"/>
      <c r="L195" s="49"/>
      <c r="M195" s="49"/>
      <c r="N195" s="49"/>
      <c r="O195" s="49"/>
      <c r="P195" s="49"/>
      <c r="Q195" s="49"/>
      <c r="R195" s="49"/>
      <c r="S195" s="49"/>
      <c r="T195" s="49"/>
      <c r="U195" s="49"/>
      <c r="V195" s="49"/>
      <c r="W195" s="48"/>
      <c r="X195" s="45"/>
      <c r="Y195" s="45"/>
    </row>
    <row r="196" spans="2:25" hidden="1" x14ac:dyDescent="0.2">
      <c r="B196" s="50"/>
      <c r="C196" s="50"/>
      <c r="D196" s="49"/>
      <c r="E196" s="49"/>
      <c r="F196" s="49"/>
      <c r="G196" s="49"/>
      <c r="H196" s="49"/>
      <c r="I196" s="49"/>
      <c r="J196" s="49"/>
      <c r="K196" s="49"/>
      <c r="L196" s="49"/>
      <c r="M196" s="49"/>
      <c r="N196" s="49"/>
      <c r="O196" s="49"/>
      <c r="P196" s="49"/>
      <c r="Q196" s="49"/>
      <c r="R196" s="49"/>
      <c r="S196" s="49"/>
      <c r="T196" s="49"/>
      <c r="U196" s="49"/>
      <c r="V196" s="49"/>
      <c r="W196" s="48"/>
      <c r="X196" s="45"/>
      <c r="Y196" s="45"/>
    </row>
    <row r="197" spans="2:25" hidden="1" x14ac:dyDescent="0.2">
      <c r="B197" s="51"/>
      <c r="C197" s="50"/>
      <c r="D197" s="49"/>
      <c r="E197" s="49"/>
      <c r="F197" s="49"/>
      <c r="G197" s="49"/>
      <c r="H197" s="49"/>
      <c r="I197" s="49"/>
      <c r="J197" s="49"/>
      <c r="K197" s="49"/>
      <c r="L197" s="49"/>
      <c r="M197" s="49"/>
      <c r="N197" s="49"/>
      <c r="O197" s="49"/>
      <c r="P197" s="49"/>
      <c r="Q197" s="49"/>
      <c r="R197" s="49"/>
      <c r="S197" s="49"/>
      <c r="T197" s="49"/>
      <c r="U197" s="49"/>
      <c r="V197" s="49"/>
      <c r="W197" s="48"/>
      <c r="X197" s="45"/>
      <c r="Y197" s="45"/>
    </row>
    <row r="198" spans="2:25" hidden="1" x14ac:dyDescent="0.2">
      <c r="B198" s="50"/>
      <c r="C198" s="50"/>
      <c r="D198" s="49"/>
      <c r="E198" s="49"/>
      <c r="F198" s="49"/>
      <c r="G198" s="49"/>
      <c r="H198" s="49"/>
      <c r="I198" s="49"/>
      <c r="J198" s="49"/>
      <c r="K198" s="49"/>
      <c r="L198" s="49"/>
      <c r="M198" s="49"/>
      <c r="N198" s="49"/>
      <c r="O198" s="49"/>
      <c r="P198" s="49"/>
      <c r="Q198" s="49"/>
      <c r="R198" s="49"/>
      <c r="S198" s="49"/>
      <c r="T198" s="49"/>
      <c r="U198" s="49"/>
      <c r="V198" s="49"/>
      <c r="W198" s="48"/>
      <c r="X198" s="45"/>
      <c r="Y198" s="45"/>
    </row>
    <row r="199" spans="2:25" hidden="1" x14ac:dyDescent="0.2">
      <c r="B199" s="51"/>
      <c r="C199" s="50"/>
      <c r="D199" s="49"/>
      <c r="E199" s="49"/>
      <c r="F199" s="49"/>
      <c r="G199" s="49"/>
      <c r="H199" s="49"/>
      <c r="I199" s="49"/>
      <c r="J199" s="49"/>
      <c r="K199" s="49"/>
      <c r="L199" s="49"/>
      <c r="M199" s="49"/>
      <c r="N199" s="49"/>
      <c r="O199" s="49"/>
      <c r="P199" s="49"/>
      <c r="Q199" s="49"/>
      <c r="R199" s="49"/>
      <c r="S199" s="49"/>
      <c r="T199" s="49"/>
      <c r="U199" s="49"/>
      <c r="V199" s="49"/>
      <c r="W199" s="48"/>
      <c r="X199" s="45"/>
      <c r="Y199" s="45"/>
    </row>
    <row r="200" spans="2:25" hidden="1" x14ac:dyDescent="0.2">
      <c r="B200" s="50"/>
      <c r="C200" s="50"/>
      <c r="D200" s="49"/>
      <c r="E200" s="49"/>
      <c r="F200" s="49"/>
      <c r="G200" s="49"/>
      <c r="H200" s="49"/>
      <c r="I200" s="49"/>
      <c r="J200" s="49"/>
      <c r="K200" s="49"/>
      <c r="L200" s="49"/>
      <c r="M200" s="49"/>
      <c r="N200" s="49"/>
      <c r="O200" s="49"/>
      <c r="P200" s="49"/>
      <c r="Q200" s="49"/>
      <c r="R200" s="49"/>
      <c r="S200" s="49"/>
      <c r="T200" s="49"/>
      <c r="U200" s="49"/>
      <c r="V200" s="49"/>
      <c r="W200" s="48"/>
      <c r="X200" s="45"/>
      <c r="Y200" s="45"/>
    </row>
    <row r="201" spans="2:25" hidden="1" x14ac:dyDescent="0.2">
      <c r="B201" s="51"/>
      <c r="C201" s="50"/>
      <c r="D201" s="49"/>
      <c r="E201" s="49"/>
      <c r="F201" s="49"/>
      <c r="G201" s="49"/>
      <c r="H201" s="49"/>
      <c r="I201" s="49"/>
      <c r="J201" s="49"/>
      <c r="K201" s="49"/>
      <c r="L201" s="49"/>
      <c r="M201" s="49"/>
      <c r="N201" s="49"/>
      <c r="O201" s="49"/>
      <c r="P201" s="49"/>
      <c r="Q201" s="49"/>
      <c r="R201" s="49"/>
      <c r="S201" s="49"/>
      <c r="T201" s="49"/>
      <c r="U201" s="49"/>
      <c r="V201" s="49"/>
      <c r="W201" s="48"/>
      <c r="X201" s="45"/>
      <c r="Y201" s="45"/>
    </row>
    <row r="202" spans="2:25" hidden="1" x14ac:dyDescent="0.2">
      <c r="B202" s="50"/>
      <c r="C202" s="50"/>
      <c r="D202" s="49"/>
      <c r="E202" s="49"/>
      <c r="F202" s="49"/>
      <c r="G202" s="49"/>
      <c r="H202" s="49"/>
      <c r="I202" s="49"/>
      <c r="J202" s="49"/>
      <c r="K202" s="49"/>
      <c r="L202" s="49"/>
      <c r="M202" s="49"/>
      <c r="N202" s="49"/>
      <c r="O202" s="49"/>
      <c r="P202" s="49"/>
      <c r="Q202" s="49"/>
      <c r="R202" s="49"/>
      <c r="S202" s="49"/>
      <c r="T202" s="49"/>
      <c r="U202" s="49"/>
      <c r="V202" s="49"/>
      <c r="W202" s="48"/>
      <c r="X202" s="45"/>
      <c r="Y202" s="45"/>
    </row>
    <row r="203" spans="2:25" hidden="1" x14ac:dyDescent="0.2">
      <c r="B203" s="51"/>
      <c r="C203" s="50"/>
      <c r="D203" s="49"/>
      <c r="E203" s="49"/>
      <c r="F203" s="49"/>
      <c r="G203" s="49"/>
      <c r="H203" s="49"/>
      <c r="I203" s="49"/>
      <c r="J203" s="49"/>
      <c r="K203" s="49"/>
      <c r="L203" s="49"/>
      <c r="M203" s="49"/>
      <c r="N203" s="49"/>
      <c r="O203" s="49"/>
      <c r="P203" s="49"/>
      <c r="Q203" s="49"/>
      <c r="R203" s="49"/>
      <c r="S203" s="49"/>
      <c r="T203" s="49"/>
      <c r="U203" s="49"/>
      <c r="V203" s="49"/>
      <c r="W203" s="48"/>
      <c r="X203" s="45"/>
      <c r="Y203" s="45"/>
    </row>
    <row r="204" spans="2:25" hidden="1" x14ac:dyDescent="0.2">
      <c r="B204" s="50"/>
      <c r="C204" s="50"/>
      <c r="D204" s="49"/>
      <c r="E204" s="49"/>
      <c r="F204" s="49"/>
      <c r="G204" s="49"/>
      <c r="H204" s="49"/>
      <c r="I204" s="49"/>
      <c r="J204" s="49"/>
      <c r="K204" s="49"/>
      <c r="L204" s="49"/>
      <c r="M204" s="49"/>
      <c r="N204" s="49"/>
      <c r="O204" s="49"/>
      <c r="P204" s="49"/>
      <c r="Q204" s="49"/>
      <c r="R204" s="49"/>
      <c r="S204" s="49"/>
      <c r="T204" s="49"/>
      <c r="U204" s="49"/>
      <c r="V204" s="49"/>
      <c r="W204" s="48"/>
      <c r="X204" s="45"/>
      <c r="Y204" s="45"/>
    </row>
    <row r="205" spans="2:25" hidden="1" x14ac:dyDescent="0.2">
      <c r="B205" s="51"/>
      <c r="C205" s="50"/>
      <c r="D205" s="49"/>
      <c r="E205" s="49"/>
      <c r="F205" s="49"/>
      <c r="G205" s="49"/>
      <c r="H205" s="49"/>
      <c r="I205" s="49"/>
      <c r="J205" s="49"/>
      <c r="K205" s="49"/>
      <c r="L205" s="49"/>
      <c r="M205" s="49"/>
      <c r="N205" s="49"/>
      <c r="O205" s="49"/>
      <c r="P205" s="49"/>
      <c r="Q205" s="49"/>
      <c r="R205" s="49"/>
      <c r="S205" s="49"/>
      <c r="T205" s="49"/>
      <c r="U205" s="49"/>
      <c r="V205" s="49"/>
      <c r="W205" s="48"/>
      <c r="X205" s="45"/>
      <c r="Y205" s="45"/>
    </row>
    <row r="206" spans="2:25" hidden="1" x14ac:dyDescent="0.2">
      <c r="B206" s="50"/>
      <c r="C206" s="50"/>
      <c r="D206" s="49"/>
      <c r="E206" s="49"/>
      <c r="F206" s="49"/>
      <c r="G206" s="49"/>
      <c r="H206" s="49"/>
      <c r="I206" s="49"/>
      <c r="J206" s="49"/>
      <c r="K206" s="49"/>
      <c r="L206" s="49"/>
      <c r="M206" s="49"/>
      <c r="N206" s="49"/>
      <c r="O206" s="49"/>
      <c r="P206" s="49"/>
      <c r="Q206" s="49"/>
      <c r="R206" s="49"/>
      <c r="S206" s="49"/>
      <c r="T206" s="49"/>
      <c r="U206" s="49"/>
      <c r="V206" s="49"/>
      <c r="W206" s="48"/>
      <c r="X206" s="45"/>
      <c r="Y206" s="45"/>
    </row>
    <row r="207" spans="2:25" hidden="1" x14ac:dyDescent="0.2">
      <c r="B207" s="51"/>
      <c r="C207" s="50"/>
      <c r="D207" s="49"/>
      <c r="E207" s="49"/>
      <c r="F207" s="49"/>
      <c r="G207" s="49"/>
      <c r="H207" s="49"/>
      <c r="I207" s="49"/>
      <c r="J207" s="49"/>
      <c r="K207" s="49"/>
      <c r="L207" s="49"/>
      <c r="M207" s="49"/>
      <c r="N207" s="49"/>
      <c r="O207" s="49"/>
      <c r="P207" s="49"/>
      <c r="Q207" s="49"/>
      <c r="R207" s="49"/>
      <c r="S207" s="49"/>
      <c r="T207" s="49"/>
      <c r="U207" s="49"/>
      <c r="V207" s="49"/>
      <c r="W207" s="48"/>
      <c r="X207" s="45"/>
      <c r="Y207" s="45"/>
    </row>
    <row r="208" spans="2:25" hidden="1" x14ac:dyDescent="0.2">
      <c r="B208" s="50"/>
      <c r="C208" s="50"/>
      <c r="D208" s="49"/>
      <c r="E208" s="49"/>
      <c r="F208" s="49"/>
      <c r="G208" s="49"/>
      <c r="H208" s="49"/>
      <c r="I208" s="49"/>
      <c r="J208" s="49"/>
      <c r="K208" s="49"/>
      <c r="L208" s="49"/>
      <c r="M208" s="49"/>
      <c r="N208" s="49"/>
      <c r="O208" s="49"/>
      <c r="P208" s="49"/>
      <c r="Q208" s="49"/>
      <c r="R208" s="49"/>
      <c r="S208" s="49"/>
      <c r="T208" s="49"/>
      <c r="U208" s="49"/>
      <c r="V208" s="49"/>
      <c r="W208" s="48"/>
      <c r="X208" s="45"/>
      <c r="Y208" s="45"/>
    </row>
    <row r="209" spans="2:25" hidden="1" x14ac:dyDescent="0.2">
      <c r="B209" s="51"/>
      <c r="C209" s="50"/>
      <c r="D209" s="49"/>
      <c r="E209" s="49"/>
      <c r="F209" s="49"/>
      <c r="G209" s="49"/>
      <c r="H209" s="49"/>
      <c r="I209" s="49"/>
      <c r="J209" s="49"/>
      <c r="K209" s="49"/>
      <c r="L209" s="49"/>
      <c r="M209" s="49"/>
      <c r="N209" s="49"/>
      <c r="O209" s="49"/>
      <c r="P209" s="49"/>
      <c r="Q209" s="49"/>
      <c r="R209" s="49"/>
      <c r="S209" s="49"/>
      <c r="T209" s="49"/>
      <c r="U209" s="49"/>
      <c r="V209" s="49"/>
      <c r="W209" s="48"/>
      <c r="X209" s="45"/>
      <c r="Y209" s="45"/>
    </row>
    <row r="210" spans="2:25" hidden="1" x14ac:dyDescent="0.2">
      <c r="B210" s="50"/>
      <c r="C210" s="50"/>
      <c r="D210" s="49"/>
      <c r="E210" s="49"/>
      <c r="F210" s="49"/>
      <c r="G210" s="49"/>
      <c r="H210" s="49"/>
      <c r="I210" s="49"/>
      <c r="J210" s="49"/>
      <c r="K210" s="49"/>
      <c r="L210" s="49"/>
      <c r="M210" s="49"/>
      <c r="N210" s="49"/>
      <c r="O210" s="49"/>
      <c r="P210" s="49"/>
      <c r="Q210" s="49"/>
      <c r="R210" s="49"/>
      <c r="S210" s="49"/>
      <c r="T210" s="49"/>
      <c r="U210" s="49"/>
      <c r="V210" s="49"/>
      <c r="W210" s="48"/>
      <c r="X210" s="45"/>
      <c r="Y210" s="45"/>
    </row>
    <row r="211" spans="2:25" hidden="1" x14ac:dyDescent="0.2">
      <c r="B211" s="51"/>
      <c r="C211" s="50"/>
      <c r="D211" s="49"/>
      <c r="E211" s="49"/>
      <c r="F211" s="49"/>
      <c r="G211" s="49"/>
      <c r="H211" s="49"/>
      <c r="I211" s="49"/>
      <c r="J211" s="49"/>
      <c r="K211" s="49"/>
      <c r="L211" s="49"/>
      <c r="M211" s="49"/>
      <c r="N211" s="49"/>
      <c r="O211" s="49"/>
      <c r="P211" s="49"/>
      <c r="Q211" s="49"/>
      <c r="R211" s="49"/>
      <c r="S211" s="49"/>
      <c r="T211" s="49"/>
      <c r="U211" s="49"/>
      <c r="V211" s="49"/>
      <c r="W211" s="48"/>
      <c r="X211" s="45"/>
      <c r="Y211" s="45"/>
    </row>
    <row r="212" spans="2:25" hidden="1" x14ac:dyDescent="0.2">
      <c r="B212" s="50"/>
      <c r="C212" s="50"/>
      <c r="D212" s="49"/>
      <c r="E212" s="49"/>
      <c r="F212" s="49"/>
      <c r="G212" s="49"/>
      <c r="H212" s="49"/>
      <c r="I212" s="49"/>
      <c r="J212" s="49"/>
      <c r="K212" s="49"/>
      <c r="L212" s="49"/>
      <c r="M212" s="49"/>
      <c r="N212" s="49"/>
      <c r="O212" s="49"/>
      <c r="P212" s="49"/>
      <c r="Q212" s="49"/>
      <c r="R212" s="49"/>
      <c r="S212" s="49"/>
      <c r="T212" s="49"/>
      <c r="U212" s="49"/>
      <c r="V212" s="49"/>
      <c r="W212" s="48"/>
      <c r="X212" s="45"/>
      <c r="Y212" s="45"/>
    </row>
    <row r="213" spans="2:25" hidden="1" x14ac:dyDescent="0.2">
      <c r="B213" s="51"/>
      <c r="C213" s="50"/>
      <c r="D213" s="49"/>
      <c r="E213" s="49"/>
      <c r="F213" s="49"/>
      <c r="G213" s="49"/>
      <c r="H213" s="49"/>
      <c r="I213" s="49"/>
      <c r="J213" s="49"/>
      <c r="K213" s="49"/>
      <c r="L213" s="49"/>
      <c r="M213" s="49"/>
      <c r="N213" s="49"/>
      <c r="O213" s="49"/>
      <c r="P213" s="49"/>
      <c r="Q213" s="49"/>
      <c r="R213" s="49"/>
      <c r="S213" s="49"/>
      <c r="T213" s="49"/>
      <c r="U213" s="49"/>
      <c r="V213" s="49"/>
      <c r="W213" s="48"/>
      <c r="X213" s="45"/>
      <c r="Y213" s="45"/>
    </row>
    <row r="214" spans="2:25" hidden="1" x14ac:dyDescent="0.2">
      <c r="B214" s="50"/>
      <c r="C214" s="50"/>
      <c r="D214" s="49"/>
      <c r="E214" s="49"/>
      <c r="F214" s="49"/>
      <c r="G214" s="49"/>
      <c r="H214" s="49"/>
      <c r="I214" s="49"/>
      <c r="J214" s="49"/>
      <c r="K214" s="49"/>
      <c r="L214" s="49"/>
      <c r="M214" s="49"/>
      <c r="N214" s="49"/>
      <c r="O214" s="49"/>
      <c r="P214" s="49"/>
      <c r="Q214" s="49"/>
      <c r="R214" s="49"/>
      <c r="S214" s="49"/>
      <c r="T214" s="49"/>
      <c r="U214" s="49"/>
      <c r="V214" s="49"/>
      <c r="W214" s="48"/>
      <c r="X214" s="45"/>
      <c r="Y214" s="45"/>
    </row>
    <row r="215" spans="2:25" hidden="1" x14ac:dyDescent="0.2">
      <c r="B215" s="51"/>
      <c r="C215" s="50"/>
      <c r="D215" s="49"/>
      <c r="E215" s="49"/>
      <c r="F215" s="49"/>
      <c r="G215" s="49"/>
      <c r="H215" s="49"/>
      <c r="I215" s="49"/>
      <c r="J215" s="49"/>
      <c r="K215" s="49"/>
      <c r="L215" s="49"/>
      <c r="M215" s="49"/>
      <c r="N215" s="49"/>
      <c r="O215" s="49"/>
      <c r="P215" s="49"/>
      <c r="Q215" s="49"/>
      <c r="R215" s="49"/>
      <c r="S215" s="49"/>
      <c r="T215" s="49"/>
      <c r="U215" s="49"/>
      <c r="V215" s="49"/>
      <c r="W215" s="48"/>
      <c r="X215" s="45"/>
      <c r="Y215" s="45"/>
    </row>
    <row r="216" spans="2:25" hidden="1" x14ac:dyDescent="0.2">
      <c r="B216" s="50"/>
      <c r="C216" s="50"/>
      <c r="D216" s="49"/>
      <c r="E216" s="49"/>
      <c r="F216" s="49"/>
      <c r="G216" s="49"/>
      <c r="H216" s="49"/>
      <c r="I216" s="49"/>
      <c r="J216" s="49"/>
      <c r="K216" s="49"/>
      <c r="L216" s="49"/>
      <c r="M216" s="49"/>
      <c r="N216" s="49"/>
      <c r="O216" s="49"/>
      <c r="P216" s="49"/>
      <c r="Q216" s="49"/>
      <c r="R216" s="49"/>
      <c r="S216" s="49"/>
      <c r="T216" s="49"/>
      <c r="U216" s="49"/>
      <c r="V216" s="49"/>
      <c r="W216" s="48"/>
      <c r="X216" s="45"/>
      <c r="Y216" s="45"/>
    </row>
    <row r="217" spans="2:25" hidden="1" x14ac:dyDescent="0.2">
      <c r="B217" s="51"/>
      <c r="C217" s="50"/>
      <c r="D217" s="49"/>
      <c r="E217" s="49"/>
      <c r="F217" s="49"/>
      <c r="G217" s="49"/>
      <c r="H217" s="49"/>
      <c r="I217" s="49"/>
      <c r="J217" s="49"/>
      <c r="K217" s="49"/>
      <c r="L217" s="49"/>
      <c r="M217" s="49"/>
      <c r="N217" s="49"/>
      <c r="O217" s="49"/>
      <c r="P217" s="49"/>
      <c r="Q217" s="49"/>
      <c r="R217" s="49"/>
      <c r="S217" s="49"/>
      <c r="T217" s="49"/>
      <c r="U217" s="49"/>
      <c r="V217" s="49"/>
      <c r="W217" s="48"/>
      <c r="X217" s="45"/>
      <c r="Y217" s="45"/>
    </row>
    <row r="218" spans="2:25" hidden="1" x14ac:dyDescent="0.2">
      <c r="B218" s="50"/>
      <c r="C218" s="50"/>
      <c r="D218" s="49"/>
      <c r="E218" s="49"/>
      <c r="F218" s="49"/>
      <c r="G218" s="49"/>
      <c r="H218" s="49"/>
      <c r="I218" s="49"/>
      <c r="J218" s="49"/>
      <c r="K218" s="49"/>
      <c r="L218" s="49"/>
      <c r="M218" s="49"/>
      <c r="N218" s="49"/>
      <c r="O218" s="49"/>
      <c r="P218" s="49"/>
      <c r="Q218" s="49"/>
      <c r="R218" s="49"/>
      <c r="S218" s="49"/>
      <c r="T218" s="49"/>
      <c r="U218" s="49"/>
      <c r="V218" s="49"/>
      <c r="W218" s="48"/>
      <c r="X218" s="45"/>
      <c r="Y218" s="45"/>
    </row>
    <row r="219" spans="2:25" hidden="1" x14ac:dyDescent="0.2">
      <c r="B219" s="51"/>
      <c r="C219" s="50"/>
      <c r="D219" s="49"/>
      <c r="E219" s="49"/>
      <c r="F219" s="49"/>
      <c r="G219" s="49"/>
      <c r="H219" s="49"/>
      <c r="I219" s="49"/>
      <c r="J219" s="49"/>
      <c r="K219" s="49"/>
      <c r="L219" s="49"/>
      <c r="M219" s="49"/>
      <c r="N219" s="49"/>
      <c r="O219" s="49"/>
      <c r="P219" s="49"/>
      <c r="Q219" s="49"/>
      <c r="R219" s="49"/>
      <c r="S219" s="49"/>
      <c r="T219" s="49"/>
      <c r="U219" s="49"/>
      <c r="V219" s="49"/>
      <c r="W219" s="48"/>
      <c r="X219" s="45"/>
      <c r="Y219" s="45"/>
    </row>
    <row r="220" spans="2:25" hidden="1" x14ac:dyDescent="0.2">
      <c r="B220" s="50"/>
      <c r="C220" s="50"/>
      <c r="D220" s="49"/>
      <c r="E220" s="49"/>
      <c r="F220" s="49"/>
      <c r="G220" s="49"/>
      <c r="H220" s="49"/>
      <c r="I220" s="49"/>
      <c r="J220" s="49"/>
      <c r="K220" s="49"/>
      <c r="L220" s="49"/>
      <c r="M220" s="49"/>
      <c r="N220" s="49"/>
      <c r="O220" s="49"/>
      <c r="P220" s="49"/>
      <c r="Q220" s="49"/>
      <c r="R220" s="49"/>
      <c r="S220" s="49"/>
      <c r="T220" s="49"/>
      <c r="U220" s="49"/>
      <c r="V220" s="49"/>
      <c r="W220" s="48"/>
      <c r="X220" s="45"/>
      <c r="Y220" s="45"/>
    </row>
    <row r="221" spans="2:25" hidden="1" x14ac:dyDescent="0.2">
      <c r="B221" s="51"/>
      <c r="C221" s="50"/>
      <c r="D221" s="49"/>
      <c r="E221" s="49"/>
      <c r="F221" s="49"/>
      <c r="G221" s="49"/>
      <c r="H221" s="49"/>
      <c r="I221" s="49"/>
      <c r="J221" s="49"/>
      <c r="K221" s="49"/>
      <c r="L221" s="49"/>
      <c r="M221" s="49"/>
      <c r="N221" s="49"/>
      <c r="O221" s="49"/>
      <c r="P221" s="49"/>
      <c r="Q221" s="49"/>
      <c r="R221" s="49"/>
      <c r="S221" s="49"/>
      <c r="T221" s="49"/>
      <c r="U221" s="49"/>
      <c r="V221" s="49"/>
      <c r="W221" s="48"/>
      <c r="X221" s="45"/>
      <c r="Y221" s="45"/>
    </row>
    <row r="222" spans="2:25" hidden="1" x14ac:dyDescent="0.2">
      <c r="B222" s="50"/>
      <c r="C222" s="50"/>
      <c r="D222" s="49"/>
      <c r="E222" s="49"/>
      <c r="F222" s="49"/>
      <c r="G222" s="49"/>
      <c r="H222" s="49"/>
      <c r="I222" s="49"/>
      <c r="J222" s="49"/>
      <c r="K222" s="49"/>
      <c r="L222" s="49"/>
      <c r="M222" s="49"/>
      <c r="N222" s="49"/>
      <c r="O222" s="49"/>
      <c r="P222" s="49"/>
      <c r="Q222" s="49"/>
      <c r="R222" s="49"/>
      <c r="S222" s="49"/>
      <c r="T222" s="49"/>
      <c r="U222" s="49"/>
      <c r="V222" s="49"/>
      <c r="W222" s="48"/>
      <c r="X222" s="45"/>
      <c r="Y222" s="45"/>
    </row>
    <row r="223" spans="2:25" hidden="1" x14ac:dyDescent="0.2">
      <c r="B223" s="51"/>
      <c r="C223" s="50"/>
      <c r="D223" s="49"/>
      <c r="E223" s="49"/>
      <c r="F223" s="49"/>
      <c r="G223" s="49"/>
      <c r="H223" s="49"/>
      <c r="I223" s="49"/>
      <c r="J223" s="49"/>
      <c r="K223" s="49"/>
      <c r="L223" s="49"/>
      <c r="M223" s="49"/>
      <c r="N223" s="49"/>
      <c r="O223" s="49"/>
      <c r="P223" s="49"/>
      <c r="Q223" s="49"/>
      <c r="R223" s="49"/>
      <c r="S223" s="49"/>
      <c r="T223" s="49"/>
      <c r="U223" s="49"/>
      <c r="V223" s="49"/>
      <c r="W223" s="48"/>
      <c r="X223" s="45"/>
      <c r="Y223" s="45"/>
    </row>
    <row r="224" spans="2:25" hidden="1" x14ac:dyDescent="0.2">
      <c r="B224" s="50"/>
      <c r="C224" s="50"/>
      <c r="D224" s="49"/>
      <c r="E224" s="49"/>
      <c r="F224" s="49"/>
      <c r="G224" s="49"/>
      <c r="H224" s="49"/>
      <c r="I224" s="49"/>
      <c r="J224" s="49"/>
      <c r="K224" s="49"/>
      <c r="L224" s="49"/>
      <c r="M224" s="49"/>
      <c r="N224" s="49"/>
      <c r="O224" s="49"/>
      <c r="P224" s="49"/>
      <c r="Q224" s="49"/>
      <c r="R224" s="49"/>
      <c r="S224" s="49"/>
      <c r="T224" s="49"/>
      <c r="U224" s="49"/>
      <c r="V224" s="49"/>
      <c r="W224" s="48"/>
      <c r="X224" s="45"/>
      <c r="Y224" s="45"/>
    </row>
    <row r="225" spans="2:25" hidden="1" x14ac:dyDescent="0.2">
      <c r="B225" s="51"/>
      <c r="C225" s="50"/>
      <c r="D225" s="49"/>
      <c r="E225" s="49"/>
      <c r="F225" s="49"/>
      <c r="G225" s="49"/>
      <c r="H225" s="49"/>
      <c r="I225" s="49"/>
      <c r="J225" s="49"/>
      <c r="K225" s="49"/>
      <c r="L225" s="49"/>
      <c r="M225" s="49"/>
      <c r="N225" s="49"/>
      <c r="O225" s="49"/>
      <c r="P225" s="49"/>
      <c r="Q225" s="49"/>
      <c r="R225" s="49"/>
      <c r="S225" s="49"/>
      <c r="T225" s="49"/>
      <c r="U225" s="49"/>
      <c r="V225" s="49"/>
      <c r="W225" s="48"/>
      <c r="X225" s="45"/>
      <c r="Y225" s="45"/>
    </row>
    <row r="226" spans="2:25" hidden="1" x14ac:dyDescent="0.2">
      <c r="B226" s="50"/>
      <c r="C226" s="50"/>
      <c r="D226" s="49"/>
      <c r="E226" s="49"/>
      <c r="F226" s="49"/>
      <c r="G226" s="49"/>
      <c r="H226" s="49"/>
      <c r="I226" s="49"/>
      <c r="J226" s="49"/>
      <c r="K226" s="49"/>
      <c r="L226" s="49"/>
      <c r="M226" s="49"/>
      <c r="N226" s="49"/>
      <c r="O226" s="49"/>
      <c r="P226" s="49"/>
      <c r="Q226" s="49"/>
      <c r="R226" s="49"/>
      <c r="S226" s="49"/>
      <c r="T226" s="49"/>
      <c r="U226" s="49"/>
      <c r="V226" s="49"/>
      <c r="W226" s="48"/>
      <c r="X226" s="45"/>
      <c r="Y226" s="45"/>
    </row>
    <row r="227" spans="2:25" hidden="1" x14ac:dyDescent="0.2">
      <c r="B227" s="51"/>
      <c r="C227" s="50"/>
      <c r="D227" s="49"/>
      <c r="E227" s="49"/>
      <c r="F227" s="49"/>
      <c r="G227" s="49"/>
      <c r="H227" s="49"/>
      <c r="I227" s="49"/>
      <c r="J227" s="49"/>
      <c r="K227" s="49"/>
      <c r="L227" s="49"/>
      <c r="M227" s="49"/>
      <c r="N227" s="49"/>
      <c r="O227" s="49"/>
      <c r="P227" s="49"/>
      <c r="Q227" s="49"/>
      <c r="R227" s="49"/>
      <c r="S227" s="49"/>
      <c r="T227" s="49"/>
      <c r="U227" s="49"/>
      <c r="V227" s="49"/>
      <c r="W227" s="48"/>
      <c r="X227" s="45"/>
      <c r="Y227" s="45"/>
    </row>
    <row r="228" spans="2:25" hidden="1" x14ac:dyDescent="0.2">
      <c r="B228" s="50"/>
      <c r="C228" s="50"/>
      <c r="D228" s="49"/>
      <c r="E228" s="49"/>
      <c r="F228" s="49"/>
      <c r="G228" s="49"/>
      <c r="H228" s="49"/>
      <c r="I228" s="49"/>
      <c r="J228" s="49"/>
      <c r="K228" s="49"/>
      <c r="L228" s="49"/>
      <c r="M228" s="49"/>
      <c r="N228" s="49"/>
      <c r="O228" s="49"/>
      <c r="P228" s="49"/>
      <c r="Q228" s="49"/>
      <c r="R228" s="49"/>
      <c r="S228" s="49"/>
      <c r="T228" s="49"/>
      <c r="U228" s="49"/>
      <c r="V228" s="49"/>
      <c r="W228" s="48"/>
      <c r="X228" s="45"/>
      <c r="Y228" s="45"/>
    </row>
    <row r="229" spans="2:25" hidden="1" x14ac:dyDescent="0.2">
      <c r="B229" s="51"/>
      <c r="C229" s="50"/>
      <c r="D229" s="49"/>
      <c r="E229" s="49"/>
      <c r="F229" s="49"/>
      <c r="G229" s="49"/>
      <c r="H229" s="49"/>
      <c r="I229" s="49"/>
      <c r="J229" s="49"/>
      <c r="K229" s="49"/>
      <c r="L229" s="49"/>
      <c r="M229" s="49"/>
      <c r="N229" s="49"/>
      <c r="O229" s="49"/>
      <c r="P229" s="49"/>
      <c r="Q229" s="49"/>
      <c r="R229" s="49"/>
      <c r="S229" s="49"/>
      <c r="T229" s="49"/>
      <c r="U229" s="49"/>
      <c r="V229" s="49"/>
      <c r="W229" s="48"/>
      <c r="X229" s="45"/>
      <c r="Y229" s="45"/>
    </row>
    <row r="230" spans="2:25" hidden="1" x14ac:dyDescent="0.2">
      <c r="B230" s="50"/>
      <c r="C230" s="50"/>
      <c r="D230" s="49"/>
      <c r="E230" s="49"/>
      <c r="F230" s="49"/>
      <c r="G230" s="49"/>
      <c r="H230" s="49"/>
      <c r="I230" s="49"/>
      <c r="J230" s="49"/>
      <c r="K230" s="49"/>
      <c r="L230" s="49"/>
      <c r="M230" s="49"/>
      <c r="N230" s="49"/>
      <c r="O230" s="49"/>
      <c r="P230" s="49"/>
      <c r="Q230" s="49"/>
      <c r="R230" s="49"/>
      <c r="S230" s="49"/>
      <c r="T230" s="49"/>
      <c r="U230" s="49"/>
      <c r="V230" s="49"/>
      <c r="W230" s="48"/>
      <c r="X230" s="45"/>
      <c r="Y230" s="45"/>
    </row>
    <row r="231" spans="2:25" hidden="1" x14ac:dyDescent="0.2">
      <c r="B231" s="51"/>
      <c r="C231" s="50"/>
      <c r="D231" s="49"/>
      <c r="E231" s="49"/>
      <c r="F231" s="49"/>
      <c r="G231" s="49"/>
      <c r="H231" s="49"/>
      <c r="I231" s="49"/>
      <c r="J231" s="49"/>
      <c r="K231" s="49"/>
      <c r="L231" s="49"/>
      <c r="M231" s="49"/>
      <c r="N231" s="49"/>
      <c r="O231" s="49"/>
      <c r="P231" s="49"/>
      <c r="Q231" s="49"/>
      <c r="R231" s="49"/>
      <c r="S231" s="49"/>
      <c r="T231" s="49"/>
      <c r="U231" s="49"/>
      <c r="V231" s="49"/>
      <c r="W231" s="48"/>
      <c r="X231" s="45"/>
      <c r="Y231" s="45"/>
    </row>
    <row r="232" spans="2:25" hidden="1" x14ac:dyDescent="0.2">
      <c r="B232" s="50"/>
      <c r="C232" s="50"/>
      <c r="D232" s="49"/>
      <c r="E232" s="49"/>
      <c r="F232" s="49"/>
      <c r="G232" s="49"/>
      <c r="H232" s="49"/>
      <c r="I232" s="49"/>
      <c r="J232" s="49"/>
      <c r="K232" s="49"/>
      <c r="L232" s="49"/>
      <c r="M232" s="49"/>
      <c r="N232" s="49"/>
      <c r="O232" s="49"/>
      <c r="P232" s="49"/>
      <c r="Q232" s="49"/>
      <c r="R232" s="49"/>
      <c r="S232" s="49"/>
      <c r="T232" s="49"/>
      <c r="U232" s="49"/>
      <c r="V232" s="49"/>
      <c r="W232" s="48"/>
      <c r="X232" s="45"/>
      <c r="Y232" s="45"/>
    </row>
    <row r="233" spans="2:25" hidden="1" x14ac:dyDescent="0.2">
      <c r="B233" s="51"/>
      <c r="C233" s="50"/>
      <c r="D233" s="49"/>
      <c r="E233" s="49"/>
      <c r="F233" s="49"/>
      <c r="G233" s="49"/>
      <c r="H233" s="49"/>
      <c r="I233" s="49"/>
      <c r="J233" s="49"/>
      <c r="K233" s="49"/>
      <c r="L233" s="49"/>
      <c r="M233" s="49"/>
      <c r="N233" s="49"/>
      <c r="O233" s="49"/>
      <c r="P233" s="49"/>
      <c r="Q233" s="49"/>
      <c r="R233" s="49"/>
      <c r="S233" s="49"/>
      <c r="T233" s="49"/>
      <c r="U233" s="49"/>
      <c r="V233" s="49"/>
      <c r="W233" s="48"/>
      <c r="X233" s="45"/>
      <c r="Y233" s="45"/>
    </row>
    <row r="234" spans="2:25" hidden="1" x14ac:dyDescent="0.2">
      <c r="B234" s="50"/>
      <c r="C234" s="50"/>
      <c r="D234" s="49"/>
      <c r="E234" s="49"/>
      <c r="F234" s="49"/>
      <c r="G234" s="49"/>
      <c r="H234" s="49"/>
      <c r="I234" s="49"/>
      <c r="J234" s="49"/>
      <c r="K234" s="49"/>
      <c r="L234" s="49"/>
      <c r="M234" s="49"/>
      <c r="N234" s="49"/>
      <c r="O234" s="49"/>
      <c r="P234" s="49"/>
      <c r="Q234" s="49"/>
      <c r="R234" s="49"/>
      <c r="S234" s="49"/>
      <c r="T234" s="49"/>
      <c r="U234" s="49"/>
      <c r="V234" s="49"/>
      <c r="W234" s="48"/>
      <c r="X234" s="45"/>
      <c r="Y234" s="45"/>
    </row>
    <row r="235" spans="2:25" hidden="1" x14ac:dyDescent="0.2">
      <c r="B235" s="51"/>
      <c r="C235" s="50"/>
      <c r="D235" s="49"/>
      <c r="E235" s="49"/>
      <c r="F235" s="49"/>
      <c r="G235" s="49"/>
      <c r="H235" s="49"/>
      <c r="I235" s="49"/>
      <c r="J235" s="49"/>
      <c r="K235" s="49"/>
      <c r="L235" s="49"/>
      <c r="M235" s="49"/>
      <c r="N235" s="49"/>
      <c r="O235" s="49"/>
      <c r="P235" s="49"/>
      <c r="Q235" s="49"/>
      <c r="R235" s="49"/>
      <c r="S235" s="49"/>
      <c r="T235" s="49"/>
      <c r="U235" s="49"/>
      <c r="V235" s="49"/>
      <c r="W235" s="48"/>
      <c r="X235" s="45"/>
      <c r="Y235" s="45"/>
    </row>
    <row r="236" spans="2:25" hidden="1" x14ac:dyDescent="0.2">
      <c r="B236" s="50"/>
      <c r="C236" s="50"/>
      <c r="D236" s="49"/>
      <c r="E236" s="49"/>
      <c r="F236" s="49"/>
      <c r="G236" s="49"/>
      <c r="H236" s="49"/>
      <c r="I236" s="49"/>
      <c r="J236" s="49"/>
      <c r="K236" s="49"/>
      <c r="L236" s="49"/>
      <c r="M236" s="49"/>
      <c r="N236" s="49"/>
      <c r="O236" s="49"/>
      <c r="P236" s="49"/>
      <c r="Q236" s="49"/>
      <c r="R236" s="49"/>
      <c r="S236" s="49"/>
      <c r="T236" s="49"/>
      <c r="U236" s="49"/>
      <c r="V236" s="49"/>
      <c r="W236" s="48"/>
      <c r="X236" s="45"/>
      <c r="Y236" s="45"/>
    </row>
    <row r="237" spans="2:25" hidden="1" x14ac:dyDescent="0.2">
      <c r="B237" s="51"/>
      <c r="C237" s="50"/>
      <c r="D237" s="49"/>
      <c r="E237" s="49"/>
      <c r="F237" s="49"/>
      <c r="G237" s="49"/>
      <c r="H237" s="49"/>
      <c r="I237" s="49"/>
      <c r="J237" s="49"/>
      <c r="K237" s="49"/>
      <c r="L237" s="49"/>
      <c r="M237" s="49"/>
      <c r="N237" s="49"/>
      <c r="O237" s="49"/>
      <c r="P237" s="49"/>
      <c r="Q237" s="49"/>
      <c r="R237" s="49"/>
      <c r="S237" s="49"/>
      <c r="T237" s="49"/>
      <c r="U237" s="49"/>
      <c r="V237" s="49"/>
      <c r="W237" s="48"/>
      <c r="X237" s="45"/>
      <c r="Y237" s="45"/>
    </row>
    <row r="238" spans="2:25" hidden="1" x14ac:dyDescent="0.2">
      <c r="B238" s="50"/>
      <c r="C238" s="50"/>
      <c r="D238" s="49"/>
      <c r="E238" s="49"/>
      <c r="F238" s="49"/>
      <c r="G238" s="49"/>
      <c r="H238" s="49"/>
      <c r="I238" s="49"/>
      <c r="J238" s="49"/>
      <c r="K238" s="49"/>
      <c r="L238" s="49"/>
      <c r="M238" s="49"/>
      <c r="N238" s="49"/>
      <c r="O238" s="49"/>
      <c r="P238" s="49"/>
      <c r="Q238" s="49"/>
      <c r="R238" s="49"/>
      <c r="S238" s="49"/>
      <c r="T238" s="49"/>
      <c r="U238" s="49"/>
      <c r="V238" s="49"/>
      <c r="W238" s="48"/>
      <c r="X238" s="45"/>
      <c r="Y238" s="45"/>
    </row>
    <row r="239" spans="2:25" hidden="1" x14ac:dyDescent="0.2">
      <c r="B239" s="51"/>
      <c r="C239" s="50"/>
      <c r="D239" s="49"/>
      <c r="E239" s="49"/>
      <c r="F239" s="49"/>
      <c r="G239" s="49"/>
      <c r="H239" s="49"/>
      <c r="I239" s="49"/>
      <c r="J239" s="49"/>
      <c r="K239" s="49"/>
      <c r="L239" s="49"/>
      <c r="M239" s="49"/>
      <c r="N239" s="49"/>
      <c r="O239" s="49"/>
      <c r="P239" s="49"/>
      <c r="Q239" s="49"/>
      <c r="R239" s="49"/>
      <c r="S239" s="49"/>
      <c r="T239" s="49"/>
      <c r="U239" s="49"/>
      <c r="V239" s="49"/>
      <c r="W239" s="48"/>
      <c r="X239" s="45"/>
      <c r="Y239" s="45"/>
    </row>
    <row r="240" spans="2:25" hidden="1" x14ac:dyDescent="0.2">
      <c r="B240" s="50"/>
      <c r="C240" s="50"/>
      <c r="D240" s="49"/>
      <c r="E240" s="49"/>
      <c r="F240" s="49"/>
      <c r="G240" s="49"/>
      <c r="H240" s="49"/>
      <c r="I240" s="49"/>
      <c r="J240" s="49"/>
      <c r="K240" s="49"/>
      <c r="L240" s="49"/>
      <c r="M240" s="49"/>
      <c r="N240" s="49"/>
      <c r="O240" s="49"/>
      <c r="P240" s="49"/>
      <c r="Q240" s="49"/>
      <c r="R240" s="49"/>
      <c r="S240" s="49"/>
      <c r="T240" s="49"/>
      <c r="U240" s="49"/>
      <c r="V240" s="49"/>
      <c r="W240" s="48"/>
      <c r="X240" s="45"/>
      <c r="Y240" s="45"/>
    </row>
    <row r="241" spans="2:25" hidden="1" x14ac:dyDescent="0.2">
      <c r="B241" s="51"/>
      <c r="C241" s="50"/>
      <c r="D241" s="49"/>
      <c r="E241" s="49"/>
      <c r="F241" s="49"/>
      <c r="G241" s="49"/>
      <c r="H241" s="49"/>
      <c r="I241" s="49"/>
      <c r="J241" s="49"/>
      <c r="K241" s="49"/>
      <c r="L241" s="49"/>
      <c r="M241" s="49"/>
      <c r="N241" s="49"/>
      <c r="O241" s="49"/>
      <c r="P241" s="49"/>
      <c r="Q241" s="49"/>
      <c r="R241" s="49"/>
      <c r="S241" s="49"/>
      <c r="T241" s="49"/>
      <c r="U241" s="49"/>
      <c r="V241" s="49"/>
      <c r="W241" s="48"/>
      <c r="X241" s="45"/>
      <c r="Y241" s="45"/>
    </row>
    <row r="242" spans="2:25" hidden="1" x14ac:dyDescent="0.2">
      <c r="B242" s="50"/>
      <c r="C242" s="50"/>
      <c r="D242" s="49"/>
      <c r="E242" s="49"/>
      <c r="F242" s="49"/>
      <c r="G242" s="49"/>
      <c r="H242" s="49"/>
      <c r="I242" s="49"/>
      <c r="J242" s="49"/>
      <c r="K242" s="49"/>
      <c r="L242" s="49"/>
      <c r="M242" s="49"/>
      <c r="N242" s="49"/>
      <c r="O242" s="49"/>
      <c r="P242" s="49"/>
      <c r="Q242" s="49"/>
      <c r="R242" s="49"/>
      <c r="S242" s="49"/>
      <c r="T242" s="49"/>
      <c r="U242" s="49"/>
      <c r="V242" s="49"/>
      <c r="W242" s="48"/>
      <c r="X242" s="45"/>
      <c r="Y242" s="45"/>
    </row>
    <row r="243" spans="2:25" hidden="1" x14ac:dyDescent="0.2">
      <c r="B243" s="51"/>
      <c r="C243" s="50"/>
      <c r="D243" s="49"/>
      <c r="E243" s="49"/>
      <c r="F243" s="49"/>
      <c r="G243" s="49"/>
      <c r="H243" s="49"/>
      <c r="I243" s="49"/>
      <c r="J243" s="49"/>
      <c r="K243" s="49"/>
      <c r="L243" s="49"/>
      <c r="M243" s="49"/>
      <c r="N243" s="49"/>
      <c r="O243" s="49"/>
      <c r="P243" s="49"/>
      <c r="Q243" s="49"/>
      <c r="R243" s="49"/>
      <c r="S243" s="49"/>
      <c r="T243" s="49"/>
      <c r="U243" s="49"/>
      <c r="V243" s="49"/>
      <c r="W243" s="48"/>
      <c r="X243" s="45"/>
      <c r="Y243" s="45"/>
    </row>
    <row r="244" spans="2:25" hidden="1" x14ac:dyDescent="0.2">
      <c r="B244" s="50"/>
      <c r="C244" s="50"/>
      <c r="D244" s="49"/>
      <c r="E244" s="49"/>
      <c r="F244" s="49"/>
      <c r="G244" s="49"/>
      <c r="H244" s="49"/>
      <c r="I244" s="49"/>
      <c r="J244" s="49"/>
      <c r="K244" s="49"/>
      <c r="L244" s="49"/>
      <c r="M244" s="49"/>
      <c r="N244" s="49"/>
      <c r="O244" s="49"/>
      <c r="P244" s="49"/>
      <c r="Q244" s="49"/>
      <c r="R244" s="49"/>
      <c r="S244" s="49"/>
      <c r="T244" s="49"/>
      <c r="U244" s="49"/>
      <c r="V244" s="49"/>
      <c r="W244" s="48"/>
      <c r="X244" s="45"/>
      <c r="Y244" s="45"/>
    </row>
    <row r="245" spans="2:25" hidden="1" x14ac:dyDescent="0.2">
      <c r="B245" s="51"/>
      <c r="C245" s="50"/>
      <c r="D245" s="49"/>
      <c r="E245" s="49"/>
      <c r="F245" s="49"/>
      <c r="G245" s="49"/>
      <c r="H245" s="49"/>
      <c r="I245" s="49"/>
      <c r="J245" s="49"/>
      <c r="K245" s="49"/>
      <c r="L245" s="49"/>
      <c r="M245" s="49"/>
      <c r="N245" s="49"/>
      <c r="O245" s="49"/>
      <c r="P245" s="49"/>
      <c r="Q245" s="49"/>
      <c r="R245" s="49"/>
      <c r="S245" s="49"/>
      <c r="T245" s="49"/>
      <c r="U245" s="49"/>
      <c r="V245" s="49"/>
      <c r="W245" s="48"/>
      <c r="X245" s="45"/>
      <c r="Y245" s="45"/>
    </row>
    <row r="246" spans="2:25" hidden="1" x14ac:dyDescent="0.2">
      <c r="B246" s="50"/>
      <c r="C246" s="50"/>
      <c r="D246" s="49"/>
      <c r="E246" s="49"/>
      <c r="F246" s="49"/>
      <c r="G246" s="49"/>
      <c r="H246" s="49"/>
      <c r="I246" s="49"/>
      <c r="J246" s="49"/>
      <c r="K246" s="49"/>
      <c r="L246" s="49"/>
      <c r="M246" s="49"/>
      <c r="N246" s="49"/>
      <c r="O246" s="49"/>
      <c r="P246" s="49"/>
      <c r="Q246" s="49"/>
      <c r="R246" s="49"/>
      <c r="S246" s="49"/>
      <c r="T246" s="49"/>
      <c r="U246" s="49"/>
      <c r="V246" s="49"/>
      <c r="W246" s="48"/>
      <c r="X246" s="45"/>
      <c r="Y246" s="45"/>
    </row>
    <row r="247" spans="2:25" hidden="1" x14ac:dyDescent="0.2">
      <c r="B247" s="51"/>
      <c r="C247" s="50"/>
      <c r="D247" s="49"/>
      <c r="E247" s="49"/>
      <c r="F247" s="49"/>
      <c r="G247" s="49"/>
      <c r="H247" s="49"/>
      <c r="I247" s="49"/>
      <c r="J247" s="49"/>
      <c r="K247" s="49"/>
      <c r="L247" s="49"/>
      <c r="M247" s="49"/>
      <c r="N247" s="49"/>
      <c r="O247" s="49"/>
      <c r="P247" s="49"/>
      <c r="Q247" s="49"/>
      <c r="R247" s="49"/>
      <c r="S247" s="49"/>
      <c r="T247" s="49"/>
      <c r="U247" s="49"/>
      <c r="V247" s="49"/>
      <c r="W247" s="48"/>
      <c r="X247" s="45"/>
      <c r="Y247" s="45"/>
    </row>
    <row r="248" spans="2:25" hidden="1" x14ac:dyDescent="0.2">
      <c r="B248" s="50"/>
      <c r="C248" s="50"/>
      <c r="D248" s="49"/>
      <c r="E248" s="49"/>
      <c r="F248" s="49"/>
      <c r="G248" s="49"/>
      <c r="H248" s="49"/>
      <c r="I248" s="49"/>
      <c r="J248" s="49"/>
      <c r="K248" s="49"/>
      <c r="L248" s="49"/>
      <c r="M248" s="49"/>
      <c r="N248" s="49"/>
      <c r="O248" s="49"/>
      <c r="P248" s="49"/>
      <c r="Q248" s="49"/>
      <c r="R248" s="49"/>
      <c r="S248" s="49"/>
      <c r="T248" s="49"/>
      <c r="U248" s="49"/>
      <c r="V248" s="49"/>
      <c r="W248" s="48"/>
      <c r="X248" s="45"/>
      <c r="Y248" s="45"/>
    </row>
    <row r="249" spans="2:25" hidden="1" x14ac:dyDescent="0.2">
      <c r="B249" s="51"/>
      <c r="C249" s="50"/>
      <c r="D249" s="49"/>
      <c r="E249" s="49"/>
      <c r="F249" s="49"/>
      <c r="G249" s="49"/>
      <c r="H249" s="49"/>
      <c r="I249" s="49"/>
      <c r="J249" s="49"/>
      <c r="K249" s="49"/>
      <c r="L249" s="49"/>
      <c r="M249" s="49"/>
      <c r="N249" s="49"/>
      <c r="O249" s="49"/>
      <c r="P249" s="49"/>
      <c r="Q249" s="49"/>
      <c r="R249" s="49"/>
      <c r="S249" s="49"/>
      <c r="T249" s="49"/>
      <c r="U249" s="49"/>
      <c r="V249" s="49"/>
      <c r="W249" s="48"/>
      <c r="X249" s="45"/>
      <c r="Y249" s="45"/>
    </row>
    <row r="250" spans="2:25" hidden="1" x14ac:dyDescent="0.2">
      <c r="B250" s="50"/>
      <c r="C250" s="50"/>
      <c r="D250" s="49"/>
      <c r="E250" s="49"/>
      <c r="F250" s="49"/>
      <c r="G250" s="49"/>
      <c r="H250" s="49"/>
      <c r="I250" s="49"/>
      <c r="J250" s="49"/>
      <c r="K250" s="49"/>
      <c r="L250" s="49"/>
      <c r="M250" s="49"/>
      <c r="N250" s="49"/>
      <c r="O250" s="49"/>
      <c r="P250" s="49"/>
      <c r="Q250" s="49"/>
      <c r="R250" s="49"/>
      <c r="S250" s="49"/>
      <c r="T250" s="49"/>
      <c r="U250" s="49"/>
      <c r="V250" s="49"/>
      <c r="W250" s="48"/>
      <c r="X250" s="45"/>
      <c r="Y250" s="45"/>
    </row>
    <row r="251" spans="2:25" hidden="1" x14ac:dyDescent="0.2">
      <c r="B251" s="51"/>
      <c r="C251" s="50"/>
      <c r="D251" s="49"/>
      <c r="E251" s="49"/>
      <c r="F251" s="49"/>
      <c r="G251" s="49"/>
      <c r="H251" s="49"/>
      <c r="I251" s="49"/>
      <c r="J251" s="49"/>
      <c r="K251" s="49"/>
      <c r="L251" s="49"/>
      <c r="M251" s="49"/>
      <c r="N251" s="49"/>
      <c r="O251" s="49"/>
      <c r="P251" s="49"/>
      <c r="Q251" s="49"/>
      <c r="R251" s="49"/>
      <c r="S251" s="49"/>
      <c r="T251" s="49"/>
      <c r="U251" s="49"/>
      <c r="V251" s="49"/>
      <c r="W251" s="48"/>
      <c r="X251" s="45"/>
      <c r="Y251" s="45"/>
    </row>
    <row r="252" spans="2:25" hidden="1" x14ac:dyDescent="0.2">
      <c r="B252" s="50"/>
      <c r="C252" s="50"/>
      <c r="D252" s="49"/>
      <c r="E252" s="49"/>
      <c r="F252" s="49"/>
      <c r="G252" s="49"/>
      <c r="H252" s="49"/>
      <c r="I252" s="49"/>
      <c r="J252" s="49"/>
      <c r="K252" s="49"/>
      <c r="L252" s="49"/>
      <c r="M252" s="49"/>
      <c r="N252" s="49"/>
      <c r="O252" s="49"/>
      <c r="P252" s="49"/>
      <c r="Q252" s="49"/>
      <c r="R252" s="49"/>
      <c r="S252" s="49"/>
      <c r="T252" s="49"/>
      <c r="U252" s="49"/>
      <c r="V252" s="49"/>
      <c r="W252" s="48"/>
      <c r="X252" s="45"/>
      <c r="Y252" s="45"/>
    </row>
    <row r="253" spans="2:25" hidden="1" x14ac:dyDescent="0.2">
      <c r="B253" s="51"/>
      <c r="C253" s="50"/>
      <c r="D253" s="49"/>
      <c r="E253" s="49"/>
      <c r="F253" s="49"/>
      <c r="G253" s="49"/>
      <c r="H253" s="49"/>
      <c r="I253" s="49"/>
      <c r="J253" s="49"/>
      <c r="K253" s="49"/>
      <c r="L253" s="49"/>
      <c r="M253" s="49"/>
      <c r="N253" s="49"/>
      <c r="O253" s="49"/>
      <c r="P253" s="49"/>
      <c r="Q253" s="49"/>
      <c r="R253" s="49"/>
      <c r="S253" s="49"/>
      <c r="T253" s="49"/>
      <c r="U253" s="49"/>
      <c r="V253" s="49"/>
      <c r="W253" s="48"/>
      <c r="X253" s="45"/>
      <c r="Y253" s="45"/>
    </row>
    <row r="254" spans="2:25" hidden="1" x14ac:dyDescent="0.2">
      <c r="B254" s="50"/>
      <c r="C254" s="50"/>
      <c r="D254" s="49"/>
      <c r="E254" s="49"/>
      <c r="F254" s="49"/>
      <c r="G254" s="49"/>
      <c r="H254" s="49"/>
      <c r="I254" s="49"/>
      <c r="J254" s="49"/>
      <c r="K254" s="49"/>
      <c r="L254" s="49"/>
      <c r="M254" s="49"/>
      <c r="N254" s="49"/>
      <c r="O254" s="49"/>
      <c r="P254" s="49"/>
      <c r="Q254" s="49"/>
      <c r="R254" s="49"/>
      <c r="S254" s="49"/>
      <c r="T254" s="49"/>
      <c r="U254" s="49"/>
      <c r="V254" s="49"/>
      <c r="W254" s="48"/>
      <c r="X254" s="45"/>
      <c r="Y254" s="45"/>
    </row>
    <row r="255" spans="2:25" hidden="1" x14ac:dyDescent="0.2">
      <c r="B255" s="51"/>
      <c r="C255" s="50"/>
      <c r="D255" s="49"/>
      <c r="E255" s="49"/>
      <c r="F255" s="49"/>
      <c r="G255" s="49"/>
      <c r="H255" s="49"/>
      <c r="I255" s="49"/>
      <c r="J255" s="49"/>
      <c r="K255" s="49"/>
      <c r="L255" s="49"/>
      <c r="M255" s="49"/>
      <c r="N255" s="49"/>
      <c r="O255" s="49"/>
      <c r="P255" s="49"/>
      <c r="Q255" s="49"/>
      <c r="R255" s="49"/>
      <c r="S255" s="49"/>
      <c r="T255" s="49"/>
      <c r="U255" s="49"/>
      <c r="V255" s="49"/>
      <c r="W255" s="48"/>
      <c r="X255" s="45"/>
      <c r="Y255" s="45"/>
    </row>
    <row r="256" spans="2:25" hidden="1" x14ac:dyDescent="0.2">
      <c r="B256" s="50"/>
      <c r="C256" s="50"/>
      <c r="D256" s="49"/>
      <c r="E256" s="49"/>
      <c r="F256" s="49"/>
      <c r="G256" s="49"/>
      <c r="H256" s="49"/>
      <c r="I256" s="49"/>
      <c r="J256" s="49"/>
      <c r="K256" s="49"/>
      <c r="L256" s="49"/>
      <c r="M256" s="49"/>
      <c r="N256" s="49"/>
      <c r="O256" s="49"/>
      <c r="P256" s="49"/>
      <c r="Q256" s="49"/>
      <c r="R256" s="49"/>
      <c r="S256" s="49"/>
      <c r="T256" s="49"/>
      <c r="U256" s="49"/>
      <c r="V256" s="49"/>
      <c r="W256" s="48"/>
      <c r="X256" s="45"/>
      <c r="Y256" s="45"/>
    </row>
    <row r="257" spans="2:25" hidden="1" x14ac:dyDescent="0.2">
      <c r="B257" s="51"/>
      <c r="C257" s="50"/>
      <c r="D257" s="49"/>
      <c r="E257" s="49"/>
      <c r="F257" s="49"/>
      <c r="G257" s="49"/>
      <c r="H257" s="49"/>
      <c r="I257" s="49"/>
      <c r="J257" s="49"/>
      <c r="K257" s="49"/>
      <c r="L257" s="49"/>
      <c r="M257" s="49"/>
      <c r="N257" s="49"/>
      <c r="O257" s="49"/>
      <c r="P257" s="49"/>
      <c r="Q257" s="49"/>
      <c r="R257" s="49"/>
      <c r="S257" s="49"/>
      <c r="T257" s="49"/>
      <c r="U257" s="49"/>
      <c r="V257" s="49"/>
      <c r="W257" s="48"/>
      <c r="X257" s="45"/>
      <c r="Y257" s="45"/>
    </row>
    <row r="258" spans="2:25" hidden="1" x14ac:dyDescent="0.2">
      <c r="B258" s="50"/>
      <c r="C258" s="50"/>
      <c r="D258" s="49"/>
      <c r="E258" s="49"/>
      <c r="F258" s="49"/>
      <c r="G258" s="49"/>
      <c r="H258" s="49"/>
      <c r="I258" s="49"/>
      <c r="J258" s="49"/>
      <c r="K258" s="49"/>
      <c r="L258" s="49"/>
      <c r="M258" s="49"/>
      <c r="N258" s="49"/>
      <c r="O258" s="49"/>
      <c r="P258" s="49"/>
      <c r="Q258" s="49"/>
      <c r="R258" s="49"/>
      <c r="S258" s="49"/>
      <c r="T258" s="49"/>
      <c r="U258" s="49"/>
      <c r="V258" s="49"/>
      <c r="W258" s="48"/>
      <c r="X258" s="45"/>
      <c r="Y258" s="45"/>
    </row>
    <row r="259" spans="2:25" hidden="1" x14ac:dyDescent="0.2">
      <c r="B259" s="51"/>
      <c r="C259" s="50"/>
      <c r="D259" s="49"/>
      <c r="E259" s="49"/>
      <c r="F259" s="49"/>
      <c r="G259" s="49"/>
      <c r="H259" s="49"/>
      <c r="I259" s="49"/>
      <c r="J259" s="49"/>
      <c r="K259" s="49"/>
      <c r="L259" s="49"/>
      <c r="M259" s="49"/>
      <c r="N259" s="49"/>
      <c r="O259" s="49"/>
      <c r="P259" s="49"/>
      <c r="Q259" s="49"/>
      <c r="R259" s="49"/>
      <c r="S259" s="49"/>
      <c r="T259" s="49"/>
      <c r="U259" s="49"/>
      <c r="V259" s="49"/>
      <c r="W259" s="48"/>
      <c r="X259" s="45"/>
      <c r="Y259" s="45"/>
    </row>
    <row r="260" spans="2:25" hidden="1" x14ac:dyDescent="0.2">
      <c r="B260" s="50"/>
      <c r="C260" s="50"/>
      <c r="D260" s="49"/>
      <c r="E260" s="49"/>
      <c r="F260" s="49"/>
      <c r="G260" s="49"/>
      <c r="H260" s="49"/>
      <c r="I260" s="49"/>
      <c r="J260" s="49"/>
      <c r="K260" s="49"/>
      <c r="L260" s="49"/>
      <c r="M260" s="49"/>
      <c r="N260" s="49"/>
      <c r="O260" s="49"/>
      <c r="P260" s="49"/>
      <c r="Q260" s="49"/>
      <c r="R260" s="49"/>
      <c r="S260" s="49"/>
      <c r="T260" s="49"/>
      <c r="U260" s="49"/>
      <c r="V260" s="49"/>
      <c r="W260" s="48"/>
      <c r="X260" s="45"/>
      <c r="Y260" s="45"/>
    </row>
    <row r="261" spans="2:25" hidden="1" x14ac:dyDescent="0.2">
      <c r="B261" s="51"/>
      <c r="C261" s="50"/>
      <c r="D261" s="49"/>
      <c r="E261" s="49"/>
      <c r="F261" s="49"/>
      <c r="G261" s="49"/>
      <c r="H261" s="49"/>
      <c r="I261" s="49"/>
      <c r="J261" s="49"/>
      <c r="K261" s="49"/>
      <c r="L261" s="49"/>
      <c r="M261" s="49"/>
      <c r="N261" s="49"/>
      <c r="O261" s="49"/>
      <c r="P261" s="49"/>
      <c r="Q261" s="49"/>
      <c r="R261" s="49"/>
      <c r="S261" s="49"/>
      <c r="T261" s="49"/>
      <c r="U261" s="49"/>
      <c r="V261" s="49"/>
      <c r="W261" s="48"/>
      <c r="X261" s="45"/>
      <c r="Y261" s="45"/>
    </row>
    <row r="262" spans="2:25" hidden="1" x14ac:dyDescent="0.2">
      <c r="B262" s="50"/>
      <c r="C262" s="50"/>
      <c r="D262" s="49"/>
      <c r="E262" s="49"/>
      <c r="F262" s="49"/>
      <c r="G262" s="49"/>
      <c r="H262" s="49"/>
      <c r="I262" s="49"/>
      <c r="J262" s="49"/>
      <c r="K262" s="49"/>
      <c r="L262" s="49"/>
      <c r="M262" s="49"/>
      <c r="N262" s="49"/>
      <c r="O262" s="49"/>
      <c r="P262" s="49"/>
      <c r="Q262" s="49"/>
      <c r="R262" s="49"/>
      <c r="S262" s="49"/>
      <c r="T262" s="49"/>
      <c r="U262" s="49"/>
      <c r="V262" s="49"/>
      <c r="W262" s="48"/>
      <c r="X262" s="45"/>
      <c r="Y262" s="45"/>
    </row>
    <row r="263" spans="2:25" hidden="1" x14ac:dyDescent="0.2">
      <c r="B263" s="51"/>
      <c r="C263" s="50"/>
      <c r="D263" s="49"/>
      <c r="E263" s="49"/>
      <c r="F263" s="49"/>
      <c r="G263" s="49"/>
      <c r="H263" s="49"/>
      <c r="I263" s="49"/>
      <c r="J263" s="49"/>
      <c r="K263" s="49"/>
      <c r="L263" s="49"/>
      <c r="M263" s="49"/>
      <c r="N263" s="49"/>
      <c r="O263" s="49"/>
      <c r="P263" s="49"/>
      <c r="Q263" s="49"/>
      <c r="R263" s="49"/>
      <c r="S263" s="49"/>
      <c r="T263" s="49"/>
      <c r="U263" s="49"/>
      <c r="V263" s="49"/>
      <c r="W263" s="48"/>
      <c r="X263" s="45"/>
      <c r="Y263" s="45"/>
    </row>
    <row r="264" spans="2:25" hidden="1" x14ac:dyDescent="0.2">
      <c r="B264" s="50"/>
      <c r="C264" s="50"/>
      <c r="D264" s="49"/>
      <c r="E264" s="49"/>
      <c r="F264" s="49"/>
      <c r="G264" s="49"/>
      <c r="H264" s="49"/>
      <c r="I264" s="49"/>
      <c r="J264" s="49"/>
      <c r="K264" s="49"/>
      <c r="L264" s="49"/>
      <c r="M264" s="49"/>
      <c r="N264" s="49"/>
      <c r="O264" s="49"/>
      <c r="P264" s="49"/>
      <c r="Q264" s="49"/>
      <c r="R264" s="49"/>
      <c r="S264" s="49"/>
      <c r="T264" s="49"/>
      <c r="U264" s="49"/>
      <c r="V264" s="49"/>
      <c r="W264" s="48"/>
      <c r="X264" s="45"/>
      <c r="Y264" s="45"/>
    </row>
    <row r="265" spans="2:25" hidden="1" x14ac:dyDescent="0.2">
      <c r="B265" s="51"/>
      <c r="C265" s="50"/>
      <c r="D265" s="49"/>
      <c r="E265" s="49"/>
      <c r="F265" s="49"/>
      <c r="G265" s="49"/>
      <c r="H265" s="49"/>
      <c r="I265" s="49"/>
      <c r="J265" s="49"/>
      <c r="K265" s="49"/>
      <c r="L265" s="49"/>
      <c r="M265" s="49"/>
      <c r="N265" s="49"/>
      <c r="O265" s="49"/>
      <c r="P265" s="49"/>
      <c r="Q265" s="49"/>
      <c r="R265" s="49"/>
      <c r="S265" s="49"/>
      <c r="T265" s="49"/>
      <c r="U265" s="49"/>
      <c r="V265" s="49"/>
      <c r="W265" s="48"/>
      <c r="X265" s="45"/>
      <c r="Y265" s="45"/>
    </row>
    <row r="266" spans="2:25" hidden="1" x14ac:dyDescent="0.2">
      <c r="B266" s="50"/>
      <c r="C266" s="50"/>
      <c r="D266" s="49"/>
      <c r="E266" s="49"/>
      <c r="F266" s="49"/>
      <c r="G266" s="49"/>
      <c r="H266" s="49"/>
      <c r="I266" s="49"/>
      <c r="J266" s="49"/>
      <c r="K266" s="49"/>
      <c r="L266" s="49"/>
      <c r="M266" s="49"/>
      <c r="N266" s="49"/>
      <c r="O266" s="49"/>
      <c r="P266" s="49"/>
      <c r="Q266" s="49"/>
      <c r="R266" s="49"/>
      <c r="S266" s="49"/>
      <c r="T266" s="49"/>
      <c r="U266" s="49"/>
      <c r="V266" s="49"/>
      <c r="W266" s="48"/>
      <c r="X266" s="45"/>
      <c r="Y266" s="45"/>
    </row>
    <row r="267" spans="2:25" hidden="1" x14ac:dyDescent="0.2">
      <c r="B267" s="51"/>
      <c r="C267" s="50"/>
      <c r="D267" s="49"/>
      <c r="E267" s="49"/>
      <c r="F267" s="49"/>
      <c r="G267" s="49"/>
      <c r="H267" s="49"/>
      <c r="I267" s="49"/>
      <c r="J267" s="49"/>
      <c r="K267" s="49"/>
      <c r="L267" s="49"/>
      <c r="M267" s="49"/>
      <c r="N267" s="49"/>
      <c r="O267" s="49"/>
      <c r="P267" s="49"/>
      <c r="Q267" s="49"/>
      <c r="R267" s="49"/>
      <c r="S267" s="49"/>
      <c r="T267" s="49"/>
      <c r="U267" s="49"/>
      <c r="V267" s="49"/>
      <c r="W267" s="48"/>
      <c r="X267" s="45"/>
      <c r="Y267" s="45"/>
    </row>
    <row r="268" spans="2:25" hidden="1" x14ac:dyDescent="0.2">
      <c r="B268" s="50"/>
      <c r="C268" s="50"/>
      <c r="D268" s="49"/>
      <c r="E268" s="49"/>
      <c r="F268" s="49"/>
      <c r="G268" s="49"/>
      <c r="H268" s="49"/>
      <c r="I268" s="49"/>
      <c r="J268" s="49"/>
      <c r="K268" s="49"/>
      <c r="L268" s="49"/>
      <c r="M268" s="49"/>
      <c r="N268" s="49"/>
      <c r="O268" s="49"/>
      <c r="P268" s="49"/>
      <c r="Q268" s="49"/>
      <c r="R268" s="49"/>
      <c r="S268" s="49"/>
      <c r="T268" s="49"/>
      <c r="U268" s="49"/>
      <c r="V268" s="49"/>
      <c r="W268" s="48"/>
      <c r="X268" s="45"/>
      <c r="Y268" s="45"/>
    </row>
    <row r="269" spans="2:25" hidden="1" x14ac:dyDescent="0.2">
      <c r="B269" s="51"/>
      <c r="C269" s="50"/>
      <c r="D269" s="49"/>
      <c r="E269" s="49"/>
      <c r="F269" s="49"/>
      <c r="G269" s="49"/>
      <c r="H269" s="49"/>
      <c r="I269" s="49"/>
      <c r="J269" s="49"/>
      <c r="K269" s="49"/>
      <c r="L269" s="49"/>
      <c r="M269" s="49"/>
      <c r="N269" s="49"/>
      <c r="O269" s="49"/>
      <c r="P269" s="49"/>
      <c r="Q269" s="49"/>
      <c r="R269" s="49"/>
      <c r="S269" s="49"/>
      <c r="T269" s="49"/>
      <c r="U269" s="49"/>
      <c r="V269" s="49"/>
      <c r="W269" s="48"/>
      <c r="X269" s="45"/>
      <c r="Y269" s="45"/>
    </row>
    <row r="270" spans="2:25" hidden="1" x14ac:dyDescent="0.2">
      <c r="B270" s="50"/>
      <c r="C270" s="50"/>
      <c r="D270" s="49"/>
      <c r="E270" s="49"/>
      <c r="F270" s="49"/>
      <c r="G270" s="49"/>
      <c r="H270" s="49"/>
      <c r="I270" s="49"/>
      <c r="J270" s="49"/>
      <c r="K270" s="49"/>
      <c r="L270" s="49"/>
      <c r="M270" s="49"/>
      <c r="N270" s="49"/>
      <c r="O270" s="49"/>
      <c r="P270" s="49"/>
      <c r="Q270" s="49"/>
      <c r="R270" s="49"/>
      <c r="S270" s="49"/>
      <c r="T270" s="49"/>
      <c r="U270" s="49"/>
      <c r="V270" s="49"/>
      <c r="W270" s="48"/>
      <c r="X270" s="45"/>
      <c r="Y270" s="45"/>
    </row>
    <row r="271" spans="2:25" hidden="1" x14ac:dyDescent="0.2">
      <c r="B271" s="51"/>
      <c r="C271" s="50"/>
      <c r="D271" s="49"/>
      <c r="E271" s="49"/>
      <c r="F271" s="49"/>
      <c r="G271" s="49"/>
      <c r="H271" s="49"/>
      <c r="I271" s="49"/>
      <c r="J271" s="49"/>
      <c r="K271" s="49"/>
      <c r="L271" s="49"/>
      <c r="M271" s="49"/>
      <c r="N271" s="49"/>
      <c r="O271" s="49"/>
      <c r="P271" s="49"/>
      <c r="Q271" s="49"/>
      <c r="R271" s="49"/>
      <c r="S271" s="49"/>
      <c r="T271" s="49"/>
      <c r="U271" s="49"/>
      <c r="V271" s="49"/>
      <c r="W271" s="48"/>
      <c r="X271" s="45"/>
      <c r="Y271" s="45"/>
    </row>
    <row r="272" spans="2:25" hidden="1" x14ac:dyDescent="0.2">
      <c r="B272" s="50"/>
      <c r="C272" s="50"/>
      <c r="D272" s="49"/>
      <c r="E272" s="49"/>
      <c r="F272" s="49"/>
      <c r="G272" s="49"/>
      <c r="H272" s="49"/>
      <c r="I272" s="49"/>
      <c r="J272" s="49"/>
      <c r="K272" s="49"/>
      <c r="L272" s="49"/>
      <c r="M272" s="49"/>
      <c r="N272" s="49"/>
      <c r="O272" s="49"/>
      <c r="P272" s="49"/>
      <c r="Q272" s="49"/>
      <c r="R272" s="49"/>
      <c r="S272" s="49"/>
      <c r="T272" s="49"/>
      <c r="U272" s="49"/>
      <c r="V272" s="49"/>
      <c r="W272" s="48"/>
      <c r="X272" s="45"/>
      <c r="Y272" s="45"/>
    </row>
    <row r="273" spans="2:25" hidden="1" x14ac:dyDescent="0.2">
      <c r="B273" s="51"/>
      <c r="C273" s="50"/>
      <c r="D273" s="49"/>
      <c r="E273" s="49"/>
      <c r="F273" s="49"/>
      <c r="G273" s="49"/>
      <c r="H273" s="49"/>
      <c r="I273" s="49"/>
      <c r="J273" s="49"/>
      <c r="K273" s="49"/>
      <c r="L273" s="49"/>
      <c r="M273" s="49"/>
      <c r="N273" s="49"/>
      <c r="O273" s="49"/>
      <c r="P273" s="49"/>
      <c r="Q273" s="49"/>
      <c r="R273" s="49"/>
      <c r="S273" s="49"/>
      <c r="T273" s="49"/>
      <c r="U273" s="49"/>
      <c r="V273" s="49"/>
      <c r="W273" s="48"/>
      <c r="X273" s="45"/>
      <c r="Y273" s="45"/>
    </row>
    <row r="274" spans="2:25" hidden="1" x14ac:dyDescent="0.2">
      <c r="B274" s="50"/>
      <c r="C274" s="50"/>
      <c r="D274" s="49"/>
      <c r="E274" s="49"/>
      <c r="F274" s="49"/>
      <c r="G274" s="49"/>
      <c r="H274" s="49"/>
      <c r="I274" s="49"/>
      <c r="J274" s="49"/>
      <c r="K274" s="49"/>
      <c r="L274" s="49"/>
      <c r="M274" s="49"/>
      <c r="N274" s="49"/>
      <c r="O274" s="49"/>
      <c r="P274" s="49"/>
      <c r="Q274" s="49"/>
      <c r="R274" s="49"/>
      <c r="S274" s="49"/>
      <c r="T274" s="49"/>
      <c r="U274" s="49"/>
      <c r="V274" s="49"/>
      <c r="W274" s="48"/>
      <c r="X274" s="45"/>
      <c r="Y274" s="45"/>
    </row>
    <row r="275" spans="2:25" hidden="1" x14ac:dyDescent="0.2">
      <c r="B275" s="51"/>
      <c r="C275" s="50"/>
      <c r="D275" s="49"/>
      <c r="E275" s="49"/>
      <c r="F275" s="49"/>
      <c r="G275" s="49"/>
      <c r="H275" s="49"/>
      <c r="I275" s="49"/>
      <c r="J275" s="49"/>
      <c r="K275" s="49"/>
      <c r="L275" s="49"/>
      <c r="M275" s="49"/>
      <c r="N275" s="49"/>
      <c r="O275" s="49"/>
      <c r="P275" s="49"/>
      <c r="Q275" s="49"/>
      <c r="R275" s="49"/>
      <c r="S275" s="49"/>
      <c r="T275" s="49"/>
      <c r="U275" s="49"/>
      <c r="V275" s="49"/>
      <c r="W275" s="48"/>
      <c r="X275" s="45"/>
      <c r="Y275" s="45"/>
    </row>
    <row r="276" spans="2:25" hidden="1" x14ac:dyDescent="0.2">
      <c r="B276" s="50"/>
      <c r="C276" s="50"/>
      <c r="D276" s="49"/>
      <c r="E276" s="49"/>
      <c r="F276" s="49"/>
      <c r="G276" s="49"/>
      <c r="H276" s="49"/>
      <c r="I276" s="49"/>
      <c r="J276" s="49"/>
      <c r="K276" s="49"/>
      <c r="L276" s="49"/>
      <c r="M276" s="49"/>
      <c r="N276" s="49"/>
      <c r="O276" s="49"/>
      <c r="P276" s="49"/>
      <c r="Q276" s="49"/>
      <c r="R276" s="49"/>
      <c r="S276" s="49"/>
      <c r="T276" s="49"/>
      <c r="U276" s="49"/>
      <c r="V276" s="49"/>
      <c r="W276" s="48"/>
      <c r="X276" s="45"/>
      <c r="Y276" s="45"/>
    </row>
    <row r="277" spans="2:25" hidden="1" x14ac:dyDescent="0.2">
      <c r="B277" s="51"/>
      <c r="C277" s="50"/>
      <c r="D277" s="49"/>
      <c r="E277" s="49"/>
      <c r="F277" s="49"/>
      <c r="G277" s="49"/>
      <c r="H277" s="49"/>
      <c r="I277" s="49"/>
      <c r="J277" s="49"/>
      <c r="K277" s="49"/>
      <c r="L277" s="49"/>
      <c r="M277" s="49"/>
      <c r="N277" s="49"/>
      <c r="O277" s="49"/>
      <c r="P277" s="49"/>
      <c r="Q277" s="49"/>
      <c r="R277" s="49"/>
      <c r="S277" s="49"/>
      <c r="T277" s="49"/>
      <c r="U277" s="49"/>
      <c r="V277" s="49"/>
      <c r="W277" s="48"/>
      <c r="X277" s="45"/>
      <c r="Y277" s="45"/>
    </row>
    <row r="278" spans="2:25" hidden="1" x14ac:dyDescent="0.2">
      <c r="B278" s="50"/>
      <c r="C278" s="50"/>
      <c r="D278" s="49"/>
      <c r="E278" s="49"/>
      <c r="F278" s="49"/>
      <c r="G278" s="49"/>
      <c r="H278" s="49"/>
      <c r="I278" s="49"/>
      <c r="J278" s="49"/>
      <c r="K278" s="49"/>
      <c r="L278" s="49"/>
      <c r="M278" s="49"/>
      <c r="N278" s="49"/>
      <c r="O278" s="49"/>
      <c r="P278" s="49"/>
      <c r="Q278" s="49"/>
      <c r="R278" s="49"/>
      <c r="S278" s="49"/>
      <c r="T278" s="49"/>
      <c r="U278" s="49"/>
      <c r="V278" s="49"/>
      <c r="W278" s="48"/>
      <c r="X278" s="45"/>
      <c r="Y278" s="45"/>
    </row>
    <row r="279" spans="2:25" hidden="1" x14ac:dyDescent="0.2">
      <c r="B279" s="51"/>
      <c r="C279" s="50"/>
      <c r="D279" s="49"/>
      <c r="E279" s="49"/>
      <c r="F279" s="49"/>
      <c r="G279" s="49"/>
      <c r="H279" s="49"/>
      <c r="I279" s="49"/>
      <c r="J279" s="49"/>
      <c r="K279" s="49"/>
      <c r="L279" s="49"/>
      <c r="M279" s="49"/>
      <c r="N279" s="49"/>
      <c r="O279" s="49"/>
      <c r="P279" s="49"/>
      <c r="Q279" s="49"/>
      <c r="R279" s="49"/>
      <c r="S279" s="49"/>
      <c r="T279" s="49"/>
      <c r="U279" s="49"/>
      <c r="V279" s="49"/>
      <c r="W279" s="48"/>
      <c r="X279" s="45"/>
      <c r="Y279" s="45"/>
    </row>
    <row r="280" spans="2:25" hidden="1" x14ac:dyDescent="0.2">
      <c r="B280" s="50"/>
      <c r="C280" s="50"/>
      <c r="D280" s="49"/>
      <c r="E280" s="49"/>
      <c r="F280" s="49"/>
      <c r="G280" s="49"/>
      <c r="H280" s="49"/>
      <c r="I280" s="49"/>
      <c r="J280" s="49"/>
      <c r="K280" s="49"/>
      <c r="L280" s="49"/>
      <c r="M280" s="49"/>
      <c r="N280" s="49"/>
      <c r="O280" s="49"/>
      <c r="P280" s="49"/>
      <c r="Q280" s="49"/>
      <c r="R280" s="49"/>
      <c r="S280" s="49"/>
      <c r="T280" s="49"/>
      <c r="U280" s="49"/>
      <c r="V280" s="49"/>
      <c r="W280" s="48"/>
      <c r="X280" s="45"/>
      <c r="Y280" s="45"/>
    </row>
    <row r="281" spans="2:25" hidden="1" x14ac:dyDescent="0.2">
      <c r="B281" s="51"/>
      <c r="C281" s="50"/>
      <c r="D281" s="49"/>
      <c r="E281" s="49"/>
      <c r="F281" s="49"/>
      <c r="G281" s="49"/>
      <c r="H281" s="49"/>
      <c r="I281" s="49"/>
      <c r="J281" s="49"/>
      <c r="K281" s="49"/>
      <c r="L281" s="49"/>
      <c r="M281" s="49"/>
      <c r="N281" s="49"/>
      <c r="O281" s="49"/>
      <c r="P281" s="49"/>
      <c r="Q281" s="49"/>
      <c r="R281" s="49"/>
      <c r="S281" s="49"/>
      <c r="T281" s="49"/>
      <c r="U281" s="49"/>
      <c r="V281" s="49"/>
      <c r="W281" s="48"/>
      <c r="X281" s="45"/>
      <c r="Y281" s="45"/>
    </row>
    <row r="282" spans="2:25" hidden="1" x14ac:dyDescent="0.2">
      <c r="B282" s="50"/>
      <c r="C282" s="50"/>
      <c r="D282" s="49"/>
      <c r="E282" s="49"/>
      <c r="F282" s="49"/>
      <c r="G282" s="49"/>
      <c r="H282" s="49"/>
      <c r="I282" s="49"/>
      <c r="J282" s="49"/>
      <c r="K282" s="49"/>
      <c r="L282" s="49"/>
      <c r="M282" s="49"/>
      <c r="N282" s="49"/>
      <c r="O282" s="49"/>
      <c r="P282" s="49"/>
      <c r="Q282" s="49"/>
      <c r="R282" s="49"/>
      <c r="S282" s="49"/>
      <c r="T282" s="49"/>
      <c r="U282" s="49"/>
      <c r="V282" s="49"/>
      <c r="W282" s="48"/>
      <c r="X282" s="45"/>
      <c r="Y282" s="45"/>
    </row>
    <row r="283" spans="2:25" hidden="1" x14ac:dyDescent="0.2">
      <c r="B283" s="51"/>
      <c r="C283" s="50"/>
      <c r="D283" s="49"/>
      <c r="E283" s="49"/>
      <c r="F283" s="49"/>
      <c r="G283" s="49"/>
      <c r="H283" s="49"/>
      <c r="I283" s="49"/>
      <c r="J283" s="49"/>
      <c r="K283" s="49"/>
      <c r="L283" s="49"/>
      <c r="M283" s="49"/>
      <c r="N283" s="49"/>
      <c r="O283" s="49"/>
      <c r="P283" s="49"/>
      <c r="Q283" s="49"/>
      <c r="R283" s="49"/>
      <c r="S283" s="49"/>
      <c r="T283" s="49"/>
      <c r="U283" s="49"/>
      <c r="V283" s="49"/>
      <c r="W283" s="48"/>
      <c r="X283" s="45"/>
      <c r="Y283" s="45"/>
    </row>
    <row r="284" spans="2:25" hidden="1" x14ac:dyDescent="0.2">
      <c r="B284" s="50"/>
      <c r="C284" s="50"/>
      <c r="D284" s="49"/>
      <c r="E284" s="49"/>
      <c r="F284" s="49"/>
      <c r="G284" s="49"/>
      <c r="H284" s="49"/>
      <c r="I284" s="49"/>
      <c r="J284" s="49"/>
      <c r="K284" s="49"/>
      <c r="L284" s="49"/>
      <c r="M284" s="49"/>
      <c r="N284" s="49"/>
      <c r="O284" s="49"/>
      <c r="P284" s="49"/>
      <c r="Q284" s="49"/>
      <c r="R284" s="49"/>
      <c r="S284" s="49"/>
      <c r="T284" s="49"/>
      <c r="U284" s="49"/>
      <c r="V284" s="49"/>
      <c r="W284" s="48"/>
      <c r="X284" s="45"/>
      <c r="Y284" s="45"/>
    </row>
    <row r="285" spans="2:25" hidden="1" x14ac:dyDescent="0.2">
      <c r="B285" s="51"/>
      <c r="C285" s="50"/>
      <c r="D285" s="49"/>
      <c r="E285" s="49"/>
      <c r="F285" s="49"/>
      <c r="G285" s="49"/>
      <c r="H285" s="49"/>
      <c r="I285" s="49"/>
      <c r="J285" s="49"/>
      <c r="K285" s="49"/>
      <c r="L285" s="49"/>
      <c r="M285" s="49"/>
      <c r="N285" s="49"/>
      <c r="O285" s="49"/>
      <c r="P285" s="49"/>
      <c r="Q285" s="49"/>
      <c r="R285" s="49"/>
      <c r="S285" s="49"/>
      <c r="T285" s="49"/>
      <c r="U285" s="49"/>
      <c r="V285" s="49"/>
      <c r="W285" s="48"/>
      <c r="X285" s="45"/>
      <c r="Y285" s="45"/>
    </row>
    <row r="286" spans="2:25" hidden="1" x14ac:dyDescent="0.2">
      <c r="B286" s="50"/>
      <c r="C286" s="50"/>
      <c r="D286" s="49"/>
      <c r="E286" s="49"/>
      <c r="F286" s="49"/>
      <c r="G286" s="49"/>
      <c r="H286" s="49"/>
      <c r="I286" s="49"/>
      <c r="J286" s="49"/>
      <c r="K286" s="49"/>
      <c r="L286" s="49"/>
      <c r="M286" s="49"/>
      <c r="N286" s="49"/>
      <c r="O286" s="49"/>
      <c r="P286" s="49"/>
      <c r="Q286" s="49"/>
      <c r="R286" s="49"/>
      <c r="S286" s="49"/>
      <c r="T286" s="49"/>
      <c r="U286" s="49"/>
      <c r="V286" s="49"/>
      <c r="W286" s="48"/>
      <c r="X286" s="45"/>
      <c r="Y286" s="45"/>
    </row>
    <row r="287" spans="2:25" hidden="1" x14ac:dyDescent="0.2">
      <c r="B287" s="51"/>
      <c r="C287" s="50"/>
      <c r="D287" s="49"/>
      <c r="E287" s="49"/>
      <c r="F287" s="49"/>
      <c r="G287" s="49"/>
      <c r="H287" s="49"/>
      <c r="I287" s="49"/>
      <c r="J287" s="49"/>
      <c r="K287" s="49"/>
      <c r="L287" s="49"/>
      <c r="M287" s="49"/>
      <c r="N287" s="49"/>
      <c r="O287" s="49"/>
      <c r="P287" s="49"/>
      <c r="Q287" s="49"/>
      <c r="R287" s="49"/>
      <c r="S287" s="49"/>
      <c r="T287" s="49"/>
      <c r="U287" s="49"/>
      <c r="V287" s="49"/>
      <c r="W287" s="48"/>
      <c r="X287" s="45"/>
      <c r="Y287" s="45"/>
    </row>
    <row r="288" spans="2:25" hidden="1" x14ac:dyDescent="0.2">
      <c r="B288" s="50"/>
      <c r="C288" s="50"/>
      <c r="D288" s="49"/>
      <c r="E288" s="49"/>
      <c r="F288" s="49"/>
      <c r="G288" s="49"/>
      <c r="H288" s="49"/>
      <c r="I288" s="49"/>
      <c r="J288" s="49"/>
      <c r="K288" s="49"/>
      <c r="L288" s="49"/>
      <c r="M288" s="49"/>
      <c r="N288" s="49"/>
      <c r="O288" s="49"/>
      <c r="P288" s="49"/>
      <c r="Q288" s="49"/>
      <c r="R288" s="49"/>
      <c r="S288" s="49"/>
      <c r="T288" s="49"/>
      <c r="U288" s="49"/>
      <c r="V288" s="49"/>
      <c r="W288" s="48"/>
      <c r="X288" s="45"/>
      <c r="Y288" s="45"/>
    </row>
    <row r="289" spans="2:25" hidden="1" x14ac:dyDescent="0.2">
      <c r="B289" s="51"/>
      <c r="C289" s="50"/>
      <c r="D289" s="49"/>
      <c r="E289" s="49"/>
      <c r="F289" s="49"/>
      <c r="G289" s="49"/>
      <c r="H289" s="49"/>
      <c r="I289" s="49"/>
      <c r="J289" s="49"/>
      <c r="K289" s="49"/>
      <c r="L289" s="49"/>
      <c r="M289" s="49"/>
      <c r="N289" s="49"/>
      <c r="O289" s="49"/>
      <c r="P289" s="49"/>
      <c r="Q289" s="49"/>
      <c r="R289" s="49"/>
      <c r="S289" s="49"/>
      <c r="T289" s="49"/>
      <c r="U289" s="49"/>
      <c r="V289" s="49"/>
      <c r="W289" s="48"/>
      <c r="X289" s="45"/>
      <c r="Y289" s="45"/>
    </row>
    <row r="290" spans="2:25" hidden="1" x14ac:dyDescent="0.2">
      <c r="B290" s="50"/>
      <c r="C290" s="50"/>
      <c r="D290" s="49"/>
      <c r="E290" s="49"/>
      <c r="F290" s="49"/>
      <c r="G290" s="49"/>
      <c r="H290" s="49"/>
      <c r="I290" s="49"/>
      <c r="J290" s="49"/>
      <c r="K290" s="49"/>
      <c r="L290" s="49"/>
      <c r="M290" s="49"/>
      <c r="N290" s="49"/>
      <c r="O290" s="49"/>
      <c r="P290" s="49"/>
      <c r="Q290" s="49"/>
      <c r="R290" s="49"/>
      <c r="S290" s="49"/>
      <c r="T290" s="49"/>
      <c r="U290" s="49"/>
      <c r="V290" s="49"/>
      <c r="W290" s="48"/>
      <c r="X290" s="45"/>
      <c r="Y290" s="45"/>
    </row>
    <row r="291" spans="2:25" hidden="1" x14ac:dyDescent="0.2">
      <c r="B291" s="51"/>
      <c r="C291" s="50"/>
      <c r="D291" s="49"/>
      <c r="E291" s="49"/>
      <c r="F291" s="49"/>
      <c r="G291" s="49"/>
      <c r="H291" s="49"/>
      <c r="I291" s="49"/>
      <c r="J291" s="49"/>
      <c r="K291" s="49"/>
      <c r="L291" s="49"/>
      <c r="M291" s="49"/>
      <c r="N291" s="49"/>
      <c r="O291" s="49"/>
      <c r="P291" s="49"/>
      <c r="Q291" s="49"/>
      <c r="R291" s="49"/>
      <c r="S291" s="49"/>
      <c r="T291" s="49"/>
      <c r="U291" s="49"/>
      <c r="V291" s="49"/>
      <c r="W291" s="48"/>
      <c r="X291" s="45"/>
      <c r="Y291" s="45"/>
    </row>
    <row r="292" spans="2:25" hidden="1" x14ac:dyDescent="0.2">
      <c r="B292" s="50"/>
      <c r="C292" s="50"/>
      <c r="D292" s="49"/>
      <c r="E292" s="49"/>
      <c r="F292" s="49"/>
      <c r="G292" s="49"/>
      <c r="H292" s="49"/>
      <c r="I292" s="49"/>
      <c r="J292" s="49"/>
      <c r="K292" s="49"/>
      <c r="L292" s="49"/>
      <c r="M292" s="49"/>
      <c r="N292" s="49"/>
      <c r="O292" s="49"/>
      <c r="P292" s="49"/>
      <c r="Q292" s="49"/>
      <c r="R292" s="49"/>
      <c r="S292" s="49"/>
      <c r="T292" s="49"/>
      <c r="U292" s="49"/>
      <c r="V292" s="49"/>
      <c r="W292" s="48"/>
      <c r="X292" s="45"/>
      <c r="Y292" s="45"/>
    </row>
    <row r="293" spans="2:25" hidden="1" x14ac:dyDescent="0.2">
      <c r="B293" s="51"/>
      <c r="C293" s="50"/>
      <c r="D293" s="49"/>
      <c r="E293" s="49"/>
      <c r="F293" s="49"/>
      <c r="G293" s="49"/>
      <c r="H293" s="49"/>
      <c r="I293" s="49"/>
      <c r="J293" s="49"/>
      <c r="K293" s="49"/>
      <c r="L293" s="49"/>
      <c r="M293" s="49"/>
      <c r="N293" s="49"/>
      <c r="O293" s="49"/>
      <c r="P293" s="49"/>
      <c r="Q293" s="49"/>
      <c r="R293" s="49"/>
      <c r="S293" s="49"/>
      <c r="T293" s="49"/>
      <c r="U293" s="49"/>
      <c r="V293" s="49"/>
      <c r="W293" s="48"/>
      <c r="X293" s="45"/>
      <c r="Y293" s="45"/>
    </row>
    <row r="294" spans="2:25" hidden="1" x14ac:dyDescent="0.2">
      <c r="B294" s="50"/>
      <c r="C294" s="50"/>
      <c r="D294" s="49"/>
      <c r="E294" s="49"/>
      <c r="F294" s="49"/>
      <c r="G294" s="49"/>
      <c r="H294" s="49"/>
      <c r="I294" s="49"/>
      <c r="J294" s="49"/>
      <c r="K294" s="49"/>
      <c r="L294" s="49"/>
      <c r="M294" s="49"/>
      <c r="N294" s="49"/>
      <c r="O294" s="49"/>
      <c r="P294" s="49"/>
      <c r="Q294" s="49"/>
      <c r="R294" s="49"/>
      <c r="S294" s="49"/>
      <c r="T294" s="49"/>
      <c r="U294" s="49"/>
      <c r="V294" s="49"/>
      <c r="W294" s="48"/>
      <c r="X294" s="45"/>
      <c r="Y294" s="45"/>
    </row>
    <row r="295" spans="2:25" hidden="1" x14ac:dyDescent="0.2">
      <c r="B295" s="51"/>
      <c r="C295" s="50"/>
      <c r="D295" s="49"/>
      <c r="E295" s="49"/>
      <c r="F295" s="49"/>
      <c r="G295" s="49"/>
      <c r="H295" s="49"/>
      <c r="I295" s="49"/>
      <c r="J295" s="49"/>
      <c r="K295" s="49"/>
      <c r="L295" s="49"/>
      <c r="M295" s="49"/>
      <c r="N295" s="49"/>
      <c r="O295" s="49"/>
      <c r="P295" s="49"/>
      <c r="Q295" s="49"/>
      <c r="R295" s="49"/>
      <c r="S295" s="49"/>
      <c r="T295" s="49"/>
      <c r="U295" s="49"/>
      <c r="V295" s="49"/>
      <c r="W295" s="48"/>
      <c r="X295" s="45"/>
      <c r="Y295" s="45"/>
    </row>
    <row r="296" spans="2:25" hidden="1" x14ac:dyDescent="0.2">
      <c r="B296" s="50"/>
      <c r="C296" s="50"/>
      <c r="D296" s="49"/>
      <c r="E296" s="49"/>
      <c r="F296" s="49"/>
      <c r="G296" s="49"/>
      <c r="H296" s="49"/>
      <c r="I296" s="49"/>
      <c r="J296" s="49"/>
      <c r="K296" s="49"/>
      <c r="L296" s="49"/>
      <c r="M296" s="49"/>
      <c r="N296" s="49"/>
      <c r="O296" s="49"/>
      <c r="P296" s="49"/>
      <c r="Q296" s="49"/>
      <c r="R296" s="49"/>
      <c r="S296" s="49"/>
      <c r="T296" s="49"/>
      <c r="U296" s="49"/>
      <c r="V296" s="49"/>
      <c r="W296" s="48"/>
      <c r="X296" s="45"/>
      <c r="Y296" s="45"/>
    </row>
    <row r="297" spans="2:25" hidden="1" x14ac:dyDescent="0.2">
      <c r="B297" s="51"/>
      <c r="C297" s="50"/>
      <c r="D297" s="49"/>
      <c r="E297" s="49"/>
      <c r="F297" s="49"/>
      <c r="G297" s="49"/>
      <c r="H297" s="49"/>
      <c r="I297" s="49"/>
      <c r="J297" s="49"/>
      <c r="K297" s="49"/>
      <c r="L297" s="49"/>
      <c r="M297" s="49"/>
      <c r="N297" s="49"/>
      <c r="O297" s="49"/>
      <c r="P297" s="49"/>
      <c r="Q297" s="49"/>
      <c r="R297" s="49"/>
      <c r="S297" s="49"/>
      <c r="T297" s="49"/>
      <c r="U297" s="49"/>
      <c r="V297" s="49"/>
      <c r="W297" s="48"/>
      <c r="X297" s="45"/>
      <c r="Y297" s="45"/>
    </row>
    <row r="298" spans="2:25" hidden="1" x14ac:dyDescent="0.2">
      <c r="B298" s="50"/>
      <c r="C298" s="50"/>
      <c r="D298" s="49"/>
      <c r="E298" s="49"/>
      <c r="F298" s="49"/>
      <c r="G298" s="49"/>
      <c r="H298" s="49"/>
      <c r="I298" s="49"/>
      <c r="J298" s="49"/>
      <c r="K298" s="49"/>
      <c r="L298" s="49"/>
      <c r="M298" s="49"/>
      <c r="N298" s="49"/>
      <c r="O298" s="49"/>
      <c r="P298" s="49"/>
      <c r="Q298" s="49"/>
      <c r="R298" s="49"/>
      <c r="S298" s="49"/>
      <c r="T298" s="49"/>
      <c r="U298" s="49"/>
      <c r="V298" s="49"/>
      <c r="W298" s="48"/>
      <c r="X298" s="45"/>
      <c r="Y298" s="45"/>
    </row>
    <row r="299" spans="2:25" hidden="1" x14ac:dyDescent="0.2">
      <c r="B299" s="51"/>
      <c r="C299" s="50"/>
      <c r="D299" s="49"/>
      <c r="E299" s="49"/>
      <c r="F299" s="49"/>
      <c r="G299" s="49"/>
      <c r="H299" s="49"/>
      <c r="I299" s="49"/>
      <c r="J299" s="49"/>
      <c r="K299" s="49"/>
      <c r="L299" s="49"/>
      <c r="M299" s="49"/>
      <c r="N299" s="49"/>
      <c r="O299" s="49"/>
      <c r="P299" s="49"/>
      <c r="Q299" s="49"/>
      <c r="R299" s="49"/>
      <c r="S299" s="49"/>
      <c r="T299" s="49"/>
      <c r="U299" s="49"/>
      <c r="V299" s="49"/>
      <c r="W299" s="48"/>
      <c r="X299" s="45"/>
      <c r="Y299" s="45"/>
    </row>
    <row r="300" spans="2:25" hidden="1" x14ac:dyDescent="0.2">
      <c r="B300" s="50"/>
      <c r="C300" s="50"/>
      <c r="D300" s="49"/>
      <c r="E300" s="49"/>
      <c r="F300" s="49"/>
      <c r="G300" s="49"/>
      <c r="H300" s="49"/>
      <c r="I300" s="49"/>
      <c r="J300" s="49"/>
      <c r="K300" s="49"/>
      <c r="L300" s="49"/>
      <c r="M300" s="49"/>
      <c r="N300" s="49"/>
      <c r="O300" s="49"/>
      <c r="P300" s="49"/>
      <c r="Q300" s="49"/>
      <c r="R300" s="49"/>
      <c r="S300" s="49"/>
      <c r="T300" s="49"/>
      <c r="U300" s="49"/>
      <c r="V300" s="49"/>
      <c r="W300" s="48"/>
      <c r="X300" s="45"/>
      <c r="Y300" s="45"/>
    </row>
    <row r="301" spans="2:25" hidden="1" x14ac:dyDescent="0.2">
      <c r="B301" s="51"/>
      <c r="C301" s="50"/>
      <c r="D301" s="49"/>
      <c r="E301" s="49"/>
      <c r="F301" s="49"/>
      <c r="G301" s="49"/>
      <c r="H301" s="49"/>
      <c r="I301" s="49"/>
      <c r="J301" s="49"/>
      <c r="K301" s="49"/>
      <c r="L301" s="49"/>
      <c r="M301" s="49"/>
      <c r="N301" s="49"/>
      <c r="O301" s="49"/>
      <c r="P301" s="49"/>
      <c r="Q301" s="49"/>
      <c r="R301" s="49"/>
      <c r="S301" s="49"/>
      <c r="T301" s="49"/>
      <c r="U301" s="49"/>
      <c r="V301" s="49"/>
      <c r="W301" s="48"/>
      <c r="X301" s="45"/>
      <c r="Y301" s="45"/>
    </row>
    <row r="302" spans="2:25" hidden="1" x14ac:dyDescent="0.2">
      <c r="B302" s="50"/>
      <c r="C302" s="50"/>
      <c r="D302" s="49"/>
      <c r="E302" s="49"/>
      <c r="F302" s="49"/>
      <c r="G302" s="49"/>
      <c r="H302" s="49"/>
      <c r="I302" s="49"/>
      <c r="J302" s="49"/>
      <c r="K302" s="49"/>
      <c r="L302" s="49"/>
      <c r="M302" s="49"/>
      <c r="N302" s="49"/>
      <c r="O302" s="49"/>
      <c r="P302" s="49"/>
      <c r="Q302" s="49"/>
      <c r="R302" s="49"/>
      <c r="S302" s="49"/>
      <c r="T302" s="49"/>
      <c r="U302" s="49"/>
      <c r="V302" s="49"/>
      <c r="W302" s="48"/>
      <c r="X302" s="45"/>
      <c r="Y302" s="45"/>
    </row>
    <row r="303" spans="2:25" hidden="1" x14ac:dyDescent="0.2">
      <c r="B303" s="51"/>
      <c r="C303" s="50"/>
      <c r="D303" s="49"/>
      <c r="E303" s="49"/>
      <c r="F303" s="49"/>
      <c r="G303" s="49"/>
      <c r="H303" s="49"/>
      <c r="I303" s="49"/>
      <c r="J303" s="49"/>
      <c r="K303" s="49"/>
      <c r="L303" s="49"/>
      <c r="M303" s="49"/>
      <c r="N303" s="49"/>
      <c r="O303" s="49"/>
      <c r="P303" s="49"/>
      <c r="Q303" s="49"/>
      <c r="R303" s="49"/>
      <c r="S303" s="49"/>
      <c r="T303" s="49"/>
      <c r="U303" s="49"/>
      <c r="V303" s="49"/>
      <c r="W303" s="48"/>
      <c r="X303" s="45"/>
      <c r="Y303" s="45"/>
    </row>
    <row r="304" spans="2:25" hidden="1" x14ac:dyDescent="0.2">
      <c r="B304" s="50"/>
      <c r="C304" s="50"/>
      <c r="D304" s="49"/>
      <c r="E304" s="49"/>
      <c r="F304" s="49"/>
      <c r="G304" s="49"/>
      <c r="H304" s="49"/>
      <c r="I304" s="49"/>
      <c r="J304" s="49"/>
      <c r="K304" s="49"/>
      <c r="L304" s="49"/>
      <c r="M304" s="49"/>
      <c r="N304" s="49"/>
      <c r="O304" s="49"/>
      <c r="P304" s="49"/>
      <c r="Q304" s="49"/>
      <c r="R304" s="49"/>
      <c r="S304" s="49"/>
      <c r="T304" s="49"/>
      <c r="U304" s="49"/>
      <c r="V304" s="49"/>
      <c r="W304" s="48"/>
      <c r="X304" s="45"/>
      <c r="Y304" s="45"/>
    </row>
    <row r="305" spans="2:25" hidden="1" x14ac:dyDescent="0.2">
      <c r="B305" s="51"/>
      <c r="C305" s="50"/>
      <c r="D305" s="49"/>
      <c r="E305" s="49"/>
      <c r="F305" s="49"/>
      <c r="G305" s="49"/>
      <c r="H305" s="49"/>
      <c r="I305" s="49"/>
      <c r="J305" s="49"/>
      <c r="K305" s="49"/>
      <c r="L305" s="49"/>
      <c r="M305" s="49"/>
      <c r="N305" s="49"/>
      <c r="O305" s="49"/>
      <c r="P305" s="49"/>
      <c r="Q305" s="49"/>
      <c r="R305" s="49"/>
      <c r="S305" s="49"/>
      <c r="T305" s="49"/>
      <c r="U305" s="49"/>
      <c r="V305" s="49"/>
      <c r="W305" s="48"/>
      <c r="X305" s="45"/>
      <c r="Y305" s="45"/>
    </row>
    <row r="306" spans="2:25" hidden="1" x14ac:dyDescent="0.2">
      <c r="B306" s="50"/>
      <c r="C306" s="50"/>
      <c r="D306" s="49"/>
      <c r="E306" s="49"/>
      <c r="F306" s="49"/>
      <c r="G306" s="49"/>
      <c r="H306" s="49"/>
      <c r="I306" s="49"/>
      <c r="J306" s="49"/>
      <c r="K306" s="49"/>
      <c r="L306" s="49"/>
      <c r="M306" s="49"/>
      <c r="N306" s="49"/>
      <c r="O306" s="49"/>
      <c r="P306" s="49"/>
      <c r="Q306" s="49"/>
      <c r="R306" s="49"/>
      <c r="S306" s="49"/>
      <c r="T306" s="49"/>
      <c r="U306" s="49"/>
      <c r="V306" s="49"/>
      <c r="W306" s="48"/>
      <c r="X306" s="45"/>
      <c r="Y306" s="45"/>
    </row>
    <row r="307" spans="2:25" hidden="1" x14ac:dyDescent="0.2">
      <c r="B307" s="51"/>
      <c r="C307" s="50"/>
      <c r="D307" s="49"/>
      <c r="E307" s="49"/>
      <c r="F307" s="49"/>
      <c r="G307" s="49"/>
      <c r="H307" s="49"/>
      <c r="I307" s="49"/>
      <c r="J307" s="49"/>
      <c r="K307" s="49"/>
      <c r="L307" s="49"/>
      <c r="M307" s="49"/>
      <c r="N307" s="49"/>
      <c r="O307" s="49"/>
      <c r="P307" s="49"/>
      <c r="Q307" s="49"/>
      <c r="R307" s="49"/>
      <c r="S307" s="49"/>
      <c r="T307" s="49"/>
      <c r="U307" s="49"/>
      <c r="V307" s="49"/>
      <c r="W307" s="48"/>
      <c r="X307" s="45"/>
      <c r="Y307" s="45"/>
    </row>
    <row r="308" spans="2:25" hidden="1" x14ac:dyDescent="0.2">
      <c r="B308" s="50"/>
      <c r="C308" s="50"/>
      <c r="D308" s="49"/>
      <c r="E308" s="49"/>
      <c r="F308" s="49"/>
      <c r="G308" s="49"/>
      <c r="H308" s="49"/>
      <c r="I308" s="49"/>
      <c r="J308" s="49"/>
      <c r="K308" s="49"/>
      <c r="L308" s="49"/>
      <c r="M308" s="49"/>
      <c r="N308" s="49"/>
      <c r="O308" s="49"/>
      <c r="P308" s="49"/>
      <c r="Q308" s="49"/>
      <c r="R308" s="49"/>
      <c r="S308" s="49"/>
      <c r="T308" s="49"/>
      <c r="U308" s="49"/>
      <c r="V308" s="49"/>
      <c r="W308" s="48"/>
      <c r="X308" s="45"/>
      <c r="Y308" s="45"/>
    </row>
    <row r="309" spans="2:25" hidden="1" x14ac:dyDescent="0.2">
      <c r="B309" s="51"/>
      <c r="C309" s="50"/>
      <c r="D309" s="49"/>
      <c r="E309" s="49"/>
      <c r="F309" s="49"/>
      <c r="G309" s="49"/>
      <c r="H309" s="49"/>
      <c r="I309" s="49"/>
      <c r="J309" s="49"/>
      <c r="K309" s="49"/>
      <c r="L309" s="49"/>
      <c r="M309" s="49"/>
      <c r="N309" s="49"/>
      <c r="O309" s="49"/>
      <c r="P309" s="49"/>
      <c r="Q309" s="49"/>
      <c r="R309" s="49"/>
      <c r="S309" s="49"/>
      <c r="T309" s="49"/>
      <c r="U309" s="49"/>
      <c r="V309" s="49"/>
      <c r="W309" s="48"/>
      <c r="X309" s="45"/>
      <c r="Y309" s="45"/>
    </row>
    <row r="310" spans="2:25" hidden="1" x14ac:dyDescent="0.2">
      <c r="B310" s="50"/>
      <c r="C310" s="50"/>
      <c r="D310" s="49"/>
      <c r="E310" s="49"/>
      <c r="F310" s="49"/>
      <c r="G310" s="49"/>
      <c r="H310" s="49"/>
      <c r="I310" s="49"/>
      <c r="J310" s="49"/>
      <c r="K310" s="49"/>
      <c r="L310" s="49"/>
      <c r="M310" s="49"/>
      <c r="N310" s="49"/>
      <c r="O310" s="49"/>
      <c r="P310" s="49"/>
      <c r="Q310" s="49"/>
      <c r="R310" s="49"/>
      <c r="S310" s="49"/>
      <c r="T310" s="49"/>
      <c r="U310" s="49"/>
      <c r="V310" s="49"/>
      <c r="W310" s="48"/>
      <c r="X310" s="45"/>
      <c r="Y310" s="45"/>
    </row>
    <row r="311" spans="2:25" hidden="1" x14ac:dyDescent="0.2">
      <c r="B311" s="51"/>
      <c r="C311" s="50"/>
      <c r="D311" s="49"/>
      <c r="E311" s="49"/>
      <c r="F311" s="49"/>
      <c r="G311" s="49"/>
      <c r="H311" s="49"/>
      <c r="I311" s="49"/>
      <c r="J311" s="49"/>
      <c r="K311" s="49"/>
      <c r="L311" s="49"/>
      <c r="M311" s="49"/>
      <c r="N311" s="49"/>
      <c r="O311" s="49"/>
      <c r="P311" s="49"/>
      <c r="Q311" s="49"/>
      <c r="R311" s="49"/>
      <c r="S311" s="49"/>
      <c r="T311" s="49"/>
      <c r="U311" s="49"/>
      <c r="V311" s="49"/>
      <c r="W311" s="48"/>
      <c r="X311" s="45"/>
      <c r="Y311" s="45"/>
    </row>
    <row r="312" spans="2:25" hidden="1" x14ac:dyDescent="0.2">
      <c r="B312" s="50"/>
      <c r="C312" s="50"/>
      <c r="D312" s="49"/>
      <c r="E312" s="49"/>
      <c r="F312" s="49"/>
      <c r="G312" s="49"/>
      <c r="H312" s="49"/>
      <c r="I312" s="49"/>
      <c r="J312" s="49"/>
      <c r="K312" s="49"/>
      <c r="L312" s="49"/>
      <c r="M312" s="49"/>
      <c r="N312" s="49"/>
      <c r="O312" s="49"/>
      <c r="P312" s="49"/>
      <c r="Q312" s="49"/>
      <c r="R312" s="49"/>
      <c r="S312" s="49"/>
      <c r="T312" s="49"/>
      <c r="U312" s="49"/>
      <c r="V312" s="49"/>
      <c r="W312" s="48"/>
      <c r="X312" s="45"/>
      <c r="Y312" s="45"/>
    </row>
    <row r="313" spans="2:25" hidden="1" x14ac:dyDescent="0.2">
      <c r="B313" s="51"/>
      <c r="C313" s="50"/>
      <c r="D313" s="49"/>
      <c r="E313" s="49"/>
      <c r="F313" s="49"/>
      <c r="G313" s="49"/>
      <c r="H313" s="49"/>
      <c r="I313" s="49"/>
      <c r="J313" s="49"/>
      <c r="K313" s="49"/>
      <c r="L313" s="49"/>
      <c r="M313" s="49"/>
      <c r="N313" s="49"/>
      <c r="O313" s="49"/>
      <c r="P313" s="49"/>
      <c r="Q313" s="49"/>
      <c r="R313" s="49"/>
      <c r="S313" s="49"/>
      <c r="T313" s="49"/>
      <c r="U313" s="49"/>
      <c r="V313" s="49"/>
      <c r="W313" s="48"/>
      <c r="X313" s="45"/>
      <c r="Y313" s="45"/>
    </row>
    <row r="314" spans="2:25" hidden="1" x14ac:dyDescent="0.2">
      <c r="B314" s="50"/>
      <c r="C314" s="50"/>
      <c r="D314" s="49"/>
      <c r="E314" s="49"/>
      <c r="F314" s="49"/>
      <c r="G314" s="49"/>
      <c r="H314" s="49"/>
      <c r="I314" s="49"/>
      <c r="J314" s="49"/>
      <c r="K314" s="49"/>
      <c r="L314" s="49"/>
      <c r="M314" s="49"/>
      <c r="N314" s="49"/>
      <c r="O314" s="49"/>
      <c r="P314" s="49"/>
      <c r="Q314" s="49"/>
      <c r="R314" s="49"/>
      <c r="S314" s="49"/>
      <c r="T314" s="49"/>
      <c r="U314" s="49"/>
      <c r="V314" s="49"/>
      <c r="W314" s="48"/>
      <c r="X314" s="45"/>
      <c r="Y314" s="45"/>
    </row>
    <row r="315" spans="2:25" hidden="1" x14ac:dyDescent="0.2">
      <c r="B315" s="51"/>
      <c r="C315" s="50"/>
      <c r="D315" s="49"/>
      <c r="E315" s="49"/>
      <c r="F315" s="49"/>
      <c r="G315" s="49"/>
      <c r="H315" s="49"/>
      <c r="I315" s="49"/>
      <c r="J315" s="49"/>
      <c r="K315" s="49"/>
      <c r="L315" s="49"/>
      <c r="M315" s="49"/>
      <c r="N315" s="49"/>
      <c r="O315" s="49"/>
      <c r="P315" s="49"/>
      <c r="Q315" s="49"/>
      <c r="R315" s="49"/>
      <c r="S315" s="49"/>
      <c r="T315" s="49"/>
      <c r="U315" s="49"/>
      <c r="V315" s="49"/>
      <c r="W315" s="48"/>
      <c r="X315" s="45"/>
      <c r="Y315" s="45"/>
    </row>
    <row r="316" spans="2:25" hidden="1" x14ac:dyDescent="0.2">
      <c r="B316" s="50"/>
      <c r="C316" s="50"/>
      <c r="D316" s="49"/>
      <c r="E316" s="49"/>
      <c r="F316" s="49"/>
      <c r="G316" s="49"/>
      <c r="H316" s="49"/>
      <c r="I316" s="49"/>
      <c r="J316" s="49"/>
      <c r="K316" s="49"/>
      <c r="L316" s="49"/>
      <c r="M316" s="49"/>
      <c r="N316" s="49"/>
      <c r="O316" s="49"/>
      <c r="P316" s="49"/>
      <c r="Q316" s="49"/>
      <c r="R316" s="49"/>
      <c r="S316" s="49"/>
      <c r="T316" s="49"/>
      <c r="U316" s="49"/>
      <c r="V316" s="49"/>
      <c r="W316" s="48"/>
      <c r="X316" s="45"/>
      <c r="Y316" s="45"/>
    </row>
    <row r="317" spans="2:25" hidden="1" x14ac:dyDescent="0.2">
      <c r="B317" s="51"/>
      <c r="C317" s="50"/>
      <c r="D317" s="49"/>
      <c r="E317" s="49"/>
      <c r="F317" s="49"/>
      <c r="G317" s="49"/>
      <c r="H317" s="49"/>
      <c r="I317" s="49"/>
      <c r="J317" s="49"/>
      <c r="K317" s="49"/>
      <c r="L317" s="49"/>
      <c r="M317" s="49"/>
      <c r="N317" s="49"/>
      <c r="O317" s="49"/>
      <c r="P317" s="49"/>
      <c r="Q317" s="49"/>
      <c r="R317" s="49"/>
      <c r="S317" s="49"/>
      <c r="T317" s="49"/>
      <c r="U317" s="49"/>
      <c r="V317" s="49"/>
      <c r="W317" s="48"/>
      <c r="X317" s="45"/>
      <c r="Y317" s="45"/>
    </row>
    <row r="318" spans="2:25" hidden="1" x14ac:dyDescent="0.2">
      <c r="B318" s="50"/>
      <c r="C318" s="50"/>
      <c r="D318" s="49"/>
      <c r="E318" s="49"/>
      <c r="F318" s="49"/>
      <c r="G318" s="49"/>
      <c r="H318" s="49"/>
      <c r="I318" s="49"/>
      <c r="J318" s="49"/>
      <c r="K318" s="49"/>
      <c r="L318" s="49"/>
      <c r="M318" s="49"/>
      <c r="N318" s="49"/>
      <c r="O318" s="49"/>
      <c r="P318" s="49"/>
      <c r="Q318" s="49"/>
      <c r="R318" s="49"/>
      <c r="S318" s="49"/>
      <c r="T318" s="49"/>
      <c r="U318" s="49"/>
      <c r="V318" s="49"/>
      <c r="W318" s="48"/>
      <c r="X318" s="45"/>
      <c r="Y318" s="45"/>
    </row>
    <row r="319" spans="2:25" hidden="1" x14ac:dyDescent="0.2">
      <c r="B319" s="51"/>
      <c r="C319" s="50"/>
      <c r="D319" s="49"/>
      <c r="E319" s="49"/>
      <c r="F319" s="49"/>
      <c r="G319" s="49"/>
      <c r="H319" s="49"/>
      <c r="I319" s="49"/>
      <c r="J319" s="49"/>
      <c r="K319" s="49"/>
      <c r="L319" s="49"/>
      <c r="M319" s="49"/>
      <c r="N319" s="49"/>
      <c r="O319" s="49"/>
      <c r="P319" s="49"/>
      <c r="Q319" s="49"/>
      <c r="R319" s="49"/>
      <c r="S319" s="49"/>
      <c r="T319" s="49"/>
      <c r="U319" s="49"/>
      <c r="V319" s="49"/>
      <c r="W319" s="48"/>
      <c r="X319" s="45"/>
      <c r="Y319" s="45"/>
    </row>
    <row r="320" spans="2:25" hidden="1" x14ac:dyDescent="0.2">
      <c r="B320" s="50"/>
      <c r="C320" s="50"/>
      <c r="D320" s="49"/>
      <c r="E320" s="49"/>
      <c r="F320" s="49"/>
      <c r="G320" s="49"/>
      <c r="H320" s="49"/>
      <c r="I320" s="49"/>
      <c r="J320" s="49"/>
      <c r="K320" s="49"/>
      <c r="L320" s="49"/>
      <c r="M320" s="49"/>
      <c r="N320" s="49"/>
      <c r="O320" s="49"/>
      <c r="P320" s="49"/>
      <c r="Q320" s="49"/>
      <c r="R320" s="49"/>
      <c r="S320" s="49"/>
      <c r="T320" s="49"/>
      <c r="U320" s="49"/>
      <c r="V320" s="49"/>
      <c r="W320" s="48"/>
      <c r="X320" s="45"/>
      <c r="Y320" s="45"/>
    </row>
    <row r="321" spans="2:25" hidden="1" x14ac:dyDescent="0.2">
      <c r="B321" s="51"/>
      <c r="C321" s="50"/>
      <c r="D321" s="49"/>
      <c r="E321" s="49"/>
      <c r="F321" s="49"/>
      <c r="G321" s="49"/>
      <c r="H321" s="49"/>
      <c r="I321" s="49"/>
      <c r="J321" s="49"/>
      <c r="K321" s="49"/>
      <c r="L321" s="49"/>
      <c r="M321" s="49"/>
      <c r="N321" s="49"/>
      <c r="O321" s="49"/>
      <c r="P321" s="49"/>
      <c r="Q321" s="49"/>
      <c r="R321" s="49"/>
      <c r="S321" s="49"/>
      <c r="T321" s="49"/>
      <c r="U321" s="49"/>
      <c r="V321" s="49"/>
      <c r="W321" s="48"/>
      <c r="X321" s="45"/>
      <c r="Y321" s="45"/>
    </row>
    <row r="322" spans="2:25" hidden="1" x14ac:dyDescent="0.2">
      <c r="B322" s="50"/>
      <c r="C322" s="50"/>
      <c r="D322" s="49"/>
      <c r="E322" s="49"/>
      <c r="F322" s="49"/>
      <c r="G322" s="49"/>
      <c r="H322" s="49"/>
      <c r="I322" s="49"/>
      <c r="J322" s="49"/>
      <c r="K322" s="49"/>
      <c r="L322" s="49"/>
      <c r="M322" s="49"/>
      <c r="N322" s="49"/>
      <c r="O322" s="49"/>
      <c r="P322" s="49"/>
      <c r="Q322" s="49"/>
      <c r="R322" s="49"/>
      <c r="S322" s="49"/>
      <c r="T322" s="49"/>
      <c r="U322" s="49"/>
      <c r="V322" s="49"/>
      <c r="W322" s="48"/>
      <c r="X322" s="45"/>
      <c r="Y322" s="45"/>
    </row>
    <row r="323" spans="2:25" hidden="1" x14ac:dyDescent="0.2">
      <c r="B323" s="51"/>
      <c r="C323" s="50"/>
      <c r="D323" s="49"/>
      <c r="E323" s="49"/>
      <c r="F323" s="49"/>
      <c r="G323" s="49"/>
      <c r="H323" s="49"/>
      <c r="I323" s="49"/>
      <c r="J323" s="49"/>
      <c r="K323" s="49"/>
      <c r="L323" s="49"/>
      <c r="M323" s="49"/>
      <c r="N323" s="49"/>
      <c r="O323" s="49"/>
      <c r="P323" s="49"/>
      <c r="Q323" s="49"/>
      <c r="R323" s="49"/>
      <c r="S323" s="49"/>
      <c r="T323" s="49"/>
      <c r="U323" s="49"/>
      <c r="V323" s="49"/>
      <c r="W323" s="48"/>
      <c r="X323" s="45"/>
      <c r="Y323" s="45"/>
    </row>
    <row r="324" spans="2:25" hidden="1" x14ac:dyDescent="0.2">
      <c r="B324" s="50"/>
      <c r="C324" s="50"/>
      <c r="D324" s="49"/>
      <c r="E324" s="49"/>
      <c r="F324" s="49"/>
      <c r="G324" s="49"/>
      <c r="H324" s="49"/>
      <c r="I324" s="49"/>
      <c r="J324" s="49"/>
      <c r="K324" s="49"/>
      <c r="L324" s="49"/>
      <c r="M324" s="49"/>
      <c r="N324" s="49"/>
      <c r="O324" s="49"/>
      <c r="P324" s="49"/>
      <c r="Q324" s="49"/>
      <c r="R324" s="49"/>
      <c r="S324" s="49"/>
      <c r="T324" s="49"/>
      <c r="U324" s="49"/>
      <c r="V324" s="49"/>
      <c r="W324" s="48"/>
      <c r="X324" s="45"/>
      <c r="Y324" s="45"/>
    </row>
    <row r="325" spans="2:25" hidden="1" x14ac:dyDescent="0.2">
      <c r="B325" s="51"/>
      <c r="C325" s="50"/>
      <c r="D325" s="49"/>
      <c r="E325" s="49"/>
      <c r="F325" s="49"/>
      <c r="G325" s="49"/>
      <c r="H325" s="49"/>
      <c r="I325" s="49"/>
      <c r="J325" s="49"/>
      <c r="K325" s="49"/>
      <c r="L325" s="49"/>
      <c r="M325" s="49"/>
      <c r="N325" s="49"/>
      <c r="O325" s="49"/>
      <c r="P325" s="49"/>
      <c r="Q325" s="49"/>
      <c r="R325" s="49"/>
      <c r="S325" s="49"/>
      <c r="T325" s="49"/>
      <c r="U325" s="49"/>
      <c r="V325" s="49"/>
      <c r="W325" s="48"/>
      <c r="X325" s="45"/>
      <c r="Y325" s="45"/>
    </row>
    <row r="326" spans="2:25" hidden="1" x14ac:dyDescent="0.2">
      <c r="B326" s="50"/>
      <c r="C326" s="50"/>
      <c r="D326" s="49"/>
      <c r="E326" s="49"/>
      <c r="F326" s="49"/>
      <c r="G326" s="49"/>
      <c r="H326" s="49"/>
      <c r="I326" s="49"/>
      <c r="J326" s="49"/>
      <c r="K326" s="49"/>
      <c r="L326" s="49"/>
      <c r="M326" s="49"/>
      <c r="N326" s="49"/>
      <c r="O326" s="49"/>
      <c r="P326" s="49"/>
      <c r="Q326" s="49"/>
      <c r="R326" s="49"/>
      <c r="S326" s="49"/>
      <c r="T326" s="49"/>
      <c r="U326" s="49"/>
      <c r="V326" s="49"/>
      <c r="W326" s="48"/>
      <c r="X326" s="45"/>
      <c r="Y326" s="45"/>
    </row>
    <row r="327" spans="2:25" hidden="1" x14ac:dyDescent="0.2">
      <c r="B327" s="51"/>
      <c r="C327" s="50"/>
      <c r="D327" s="49"/>
      <c r="E327" s="49"/>
      <c r="F327" s="49"/>
      <c r="G327" s="49"/>
      <c r="H327" s="49"/>
      <c r="I327" s="49"/>
      <c r="J327" s="49"/>
      <c r="K327" s="49"/>
      <c r="L327" s="49"/>
      <c r="M327" s="49"/>
      <c r="N327" s="49"/>
      <c r="O327" s="49"/>
      <c r="P327" s="49"/>
      <c r="Q327" s="49"/>
      <c r="R327" s="49"/>
      <c r="S327" s="49"/>
      <c r="T327" s="49"/>
      <c r="U327" s="49"/>
      <c r="V327" s="49"/>
      <c r="W327" s="48"/>
      <c r="X327" s="45"/>
      <c r="Y327" s="45"/>
    </row>
    <row r="328" spans="2:25" hidden="1" x14ac:dyDescent="0.2">
      <c r="B328" s="50"/>
      <c r="C328" s="50"/>
      <c r="D328" s="49"/>
      <c r="E328" s="49"/>
      <c r="F328" s="49"/>
      <c r="G328" s="49"/>
      <c r="H328" s="49"/>
      <c r="I328" s="49"/>
      <c r="J328" s="49"/>
      <c r="K328" s="49"/>
      <c r="L328" s="49"/>
      <c r="M328" s="49"/>
      <c r="N328" s="49"/>
      <c r="O328" s="49"/>
      <c r="P328" s="49"/>
      <c r="Q328" s="49"/>
      <c r="R328" s="49"/>
      <c r="S328" s="49"/>
      <c r="T328" s="49"/>
      <c r="U328" s="49"/>
      <c r="V328" s="49"/>
      <c r="W328" s="48"/>
      <c r="X328" s="45"/>
      <c r="Y328" s="45"/>
    </row>
    <row r="329" spans="2:25" hidden="1" x14ac:dyDescent="0.2">
      <c r="B329" s="51"/>
      <c r="C329" s="50"/>
      <c r="D329" s="49"/>
      <c r="E329" s="49"/>
      <c r="F329" s="49"/>
      <c r="G329" s="49"/>
      <c r="H329" s="49"/>
      <c r="I329" s="49"/>
      <c r="J329" s="49"/>
      <c r="K329" s="49"/>
      <c r="L329" s="49"/>
      <c r="M329" s="49"/>
      <c r="N329" s="49"/>
      <c r="O329" s="49"/>
      <c r="P329" s="49"/>
      <c r="Q329" s="49"/>
      <c r="R329" s="49"/>
      <c r="S329" s="49"/>
      <c r="T329" s="49"/>
      <c r="U329" s="49"/>
      <c r="V329" s="49"/>
      <c r="W329" s="48"/>
      <c r="X329" s="45"/>
      <c r="Y329" s="45"/>
    </row>
    <row r="330" spans="2:25" hidden="1" x14ac:dyDescent="0.2">
      <c r="B330" s="50"/>
      <c r="C330" s="50"/>
      <c r="D330" s="49"/>
      <c r="E330" s="49"/>
      <c r="F330" s="49"/>
      <c r="G330" s="49"/>
      <c r="H330" s="49"/>
      <c r="I330" s="49"/>
      <c r="J330" s="49"/>
      <c r="K330" s="49"/>
      <c r="L330" s="49"/>
      <c r="M330" s="49"/>
      <c r="N330" s="49"/>
      <c r="O330" s="49"/>
      <c r="P330" s="49"/>
      <c r="Q330" s="49"/>
      <c r="R330" s="49"/>
      <c r="S330" s="49"/>
      <c r="T330" s="49"/>
      <c r="U330" s="49"/>
      <c r="V330" s="49"/>
      <c r="W330" s="48"/>
      <c r="X330" s="45"/>
      <c r="Y330" s="45"/>
    </row>
    <row r="331" spans="2:25" hidden="1" x14ac:dyDescent="0.2">
      <c r="B331" s="51"/>
      <c r="C331" s="50"/>
      <c r="D331" s="49"/>
      <c r="E331" s="49"/>
      <c r="F331" s="49"/>
      <c r="G331" s="49"/>
      <c r="H331" s="49"/>
      <c r="I331" s="49"/>
      <c r="J331" s="49"/>
      <c r="K331" s="49"/>
      <c r="L331" s="49"/>
      <c r="M331" s="49"/>
      <c r="N331" s="49"/>
      <c r="O331" s="49"/>
      <c r="P331" s="49"/>
      <c r="Q331" s="49"/>
      <c r="R331" s="49"/>
      <c r="S331" s="49"/>
      <c r="T331" s="49"/>
      <c r="U331" s="49"/>
      <c r="V331" s="49"/>
      <c r="W331" s="48"/>
      <c r="X331" s="45"/>
      <c r="Y331" s="45"/>
    </row>
    <row r="332" spans="2:25" hidden="1" x14ac:dyDescent="0.2">
      <c r="B332" s="50"/>
      <c r="C332" s="50"/>
      <c r="D332" s="49"/>
      <c r="E332" s="49"/>
      <c r="F332" s="49"/>
      <c r="G332" s="49"/>
      <c r="H332" s="49"/>
      <c r="I332" s="49"/>
      <c r="J332" s="49"/>
      <c r="K332" s="49"/>
      <c r="L332" s="49"/>
      <c r="M332" s="49"/>
      <c r="N332" s="49"/>
      <c r="O332" s="49"/>
      <c r="P332" s="49"/>
      <c r="Q332" s="49"/>
      <c r="R332" s="49"/>
      <c r="S332" s="49"/>
      <c r="T332" s="49"/>
      <c r="U332" s="49"/>
      <c r="V332" s="49"/>
      <c r="W332" s="48"/>
      <c r="X332" s="45"/>
      <c r="Y332" s="45"/>
    </row>
    <row r="333" spans="2:25" hidden="1" x14ac:dyDescent="0.2">
      <c r="B333" s="51"/>
      <c r="C333" s="50"/>
      <c r="D333" s="49"/>
      <c r="E333" s="49"/>
      <c r="F333" s="49"/>
      <c r="G333" s="49"/>
      <c r="H333" s="49"/>
      <c r="I333" s="49"/>
      <c r="J333" s="49"/>
      <c r="K333" s="49"/>
      <c r="L333" s="49"/>
      <c r="M333" s="49"/>
      <c r="N333" s="49"/>
      <c r="O333" s="49"/>
      <c r="P333" s="49"/>
      <c r="Q333" s="49"/>
      <c r="R333" s="49"/>
      <c r="S333" s="49"/>
      <c r="T333" s="49"/>
      <c r="U333" s="49"/>
      <c r="V333" s="49"/>
      <c r="W333" s="48"/>
      <c r="X333" s="45"/>
      <c r="Y333" s="45"/>
    </row>
    <row r="334" spans="2:25" hidden="1" x14ac:dyDescent="0.2">
      <c r="B334" s="50"/>
      <c r="C334" s="50"/>
      <c r="D334" s="49"/>
      <c r="E334" s="49"/>
      <c r="F334" s="49"/>
      <c r="G334" s="49"/>
      <c r="H334" s="49"/>
      <c r="I334" s="49"/>
      <c r="J334" s="49"/>
      <c r="K334" s="49"/>
      <c r="L334" s="49"/>
      <c r="M334" s="49"/>
      <c r="N334" s="49"/>
      <c r="O334" s="49"/>
      <c r="P334" s="49"/>
      <c r="Q334" s="49"/>
      <c r="R334" s="49"/>
      <c r="S334" s="49"/>
      <c r="T334" s="49"/>
      <c r="U334" s="49"/>
      <c r="V334" s="49"/>
      <c r="W334" s="48"/>
      <c r="X334" s="45"/>
      <c r="Y334" s="45"/>
    </row>
    <row r="335" spans="2:25" hidden="1" x14ac:dyDescent="0.2">
      <c r="B335" s="51"/>
      <c r="C335" s="50"/>
      <c r="D335" s="49"/>
      <c r="E335" s="49"/>
      <c r="F335" s="49"/>
      <c r="G335" s="49"/>
      <c r="H335" s="49"/>
      <c r="I335" s="49"/>
      <c r="J335" s="49"/>
      <c r="K335" s="49"/>
      <c r="L335" s="49"/>
      <c r="M335" s="49"/>
      <c r="N335" s="49"/>
      <c r="O335" s="49"/>
      <c r="P335" s="49"/>
      <c r="Q335" s="49"/>
      <c r="R335" s="49"/>
      <c r="S335" s="49"/>
      <c r="T335" s="49"/>
      <c r="U335" s="49"/>
      <c r="V335" s="49"/>
      <c r="W335" s="48"/>
      <c r="X335" s="45"/>
      <c r="Y335" s="45"/>
    </row>
    <row r="336" spans="2:25" hidden="1" x14ac:dyDescent="0.2">
      <c r="B336" s="50"/>
      <c r="C336" s="50"/>
      <c r="D336" s="49"/>
      <c r="E336" s="49"/>
      <c r="F336" s="49"/>
      <c r="G336" s="49"/>
      <c r="H336" s="49"/>
      <c r="I336" s="49"/>
      <c r="J336" s="49"/>
      <c r="K336" s="49"/>
      <c r="L336" s="49"/>
      <c r="M336" s="49"/>
      <c r="N336" s="49"/>
      <c r="O336" s="49"/>
      <c r="P336" s="49"/>
      <c r="Q336" s="49"/>
      <c r="R336" s="49"/>
      <c r="S336" s="49"/>
      <c r="T336" s="49"/>
      <c r="U336" s="49"/>
      <c r="V336" s="49"/>
      <c r="W336" s="48"/>
      <c r="X336" s="45"/>
      <c r="Y336" s="45"/>
    </row>
    <row r="337" spans="2:25" hidden="1" x14ac:dyDescent="0.2">
      <c r="B337" s="51"/>
      <c r="C337" s="50"/>
      <c r="D337" s="49"/>
      <c r="E337" s="49"/>
      <c r="F337" s="49"/>
      <c r="G337" s="49"/>
      <c r="H337" s="49"/>
      <c r="I337" s="49"/>
      <c r="J337" s="49"/>
      <c r="K337" s="49"/>
      <c r="L337" s="49"/>
      <c r="M337" s="49"/>
      <c r="N337" s="49"/>
      <c r="O337" s="49"/>
      <c r="P337" s="49"/>
      <c r="Q337" s="49"/>
      <c r="R337" s="49"/>
      <c r="S337" s="49"/>
      <c r="T337" s="49"/>
      <c r="U337" s="49"/>
      <c r="V337" s="49"/>
      <c r="W337" s="48"/>
      <c r="X337" s="45"/>
      <c r="Y337" s="45"/>
    </row>
    <row r="338" spans="2:25" hidden="1" x14ac:dyDescent="0.2">
      <c r="B338" s="50"/>
      <c r="C338" s="50"/>
      <c r="D338" s="49"/>
      <c r="E338" s="49"/>
      <c r="F338" s="49"/>
      <c r="G338" s="49"/>
      <c r="H338" s="49"/>
      <c r="I338" s="49"/>
      <c r="J338" s="49"/>
      <c r="K338" s="49"/>
      <c r="L338" s="49"/>
      <c r="M338" s="49"/>
      <c r="N338" s="49"/>
      <c r="O338" s="49"/>
      <c r="P338" s="49"/>
      <c r="Q338" s="49"/>
      <c r="R338" s="49"/>
      <c r="S338" s="49"/>
      <c r="T338" s="49"/>
      <c r="U338" s="49"/>
      <c r="V338" s="49"/>
      <c r="W338" s="48"/>
      <c r="X338" s="45"/>
      <c r="Y338" s="45"/>
    </row>
    <row r="339" spans="2:25" hidden="1" x14ac:dyDescent="0.2">
      <c r="B339" s="51"/>
      <c r="C339" s="50"/>
      <c r="D339" s="49"/>
      <c r="E339" s="49"/>
      <c r="F339" s="49"/>
      <c r="G339" s="49"/>
      <c r="H339" s="49"/>
      <c r="I339" s="49"/>
      <c r="J339" s="49"/>
      <c r="K339" s="49"/>
      <c r="L339" s="49"/>
      <c r="M339" s="49"/>
      <c r="N339" s="49"/>
      <c r="O339" s="49"/>
      <c r="P339" s="49"/>
      <c r="Q339" s="49"/>
      <c r="R339" s="49"/>
      <c r="S339" s="49"/>
      <c r="T339" s="49"/>
      <c r="U339" s="49"/>
      <c r="V339" s="49"/>
      <c r="W339" s="48"/>
      <c r="X339" s="45"/>
      <c r="Y339" s="45"/>
    </row>
    <row r="340" spans="2:25" hidden="1" x14ac:dyDescent="0.2">
      <c r="B340" s="50"/>
      <c r="C340" s="50"/>
      <c r="D340" s="49"/>
      <c r="E340" s="49"/>
      <c r="F340" s="49"/>
      <c r="G340" s="49"/>
      <c r="H340" s="49"/>
      <c r="I340" s="49"/>
      <c r="J340" s="49"/>
      <c r="K340" s="49"/>
      <c r="L340" s="49"/>
      <c r="M340" s="49"/>
      <c r="N340" s="49"/>
      <c r="O340" s="49"/>
      <c r="P340" s="49"/>
      <c r="Q340" s="49"/>
      <c r="R340" s="49"/>
      <c r="S340" s="49"/>
      <c r="T340" s="49"/>
      <c r="U340" s="49"/>
      <c r="V340" s="49"/>
      <c r="W340" s="48"/>
      <c r="X340" s="45"/>
      <c r="Y340" s="45"/>
    </row>
    <row r="341" spans="2:25" hidden="1" x14ac:dyDescent="0.2">
      <c r="B341" s="51"/>
      <c r="C341" s="50"/>
      <c r="D341" s="49"/>
      <c r="E341" s="49"/>
      <c r="F341" s="49"/>
      <c r="G341" s="49"/>
      <c r="H341" s="49"/>
      <c r="I341" s="49"/>
      <c r="J341" s="49"/>
      <c r="K341" s="49"/>
      <c r="L341" s="49"/>
      <c r="M341" s="49"/>
      <c r="N341" s="49"/>
      <c r="O341" s="49"/>
      <c r="P341" s="49"/>
      <c r="Q341" s="49"/>
      <c r="R341" s="49"/>
      <c r="S341" s="49"/>
      <c r="T341" s="49"/>
      <c r="U341" s="49"/>
      <c r="V341" s="49"/>
      <c r="W341" s="48"/>
      <c r="X341" s="45"/>
      <c r="Y341" s="45"/>
    </row>
    <row r="342" spans="2:25" hidden="1" x14ac:dyDescent="0.2">
      <c r="B342" s="50"/>
      <c r="C342" s="50"/>
      <c r="D342" s="49"/>
      <c r="E342" s="49"/>
      <c r="F342" s="49"/>
      <c r="G342" s="49"/>
      <c r="H342" s="49"/>
      <c r="I342" s="49"/>
      <c r="J342" s="49"/>
      <c r="K342" s="49"/>
      <c r="L342" s="49"/>
      <c r="M342" s="49"/>
      <c r="N342" s="49"/>
      <c r="O342" s="49"/>
      <c r="P342" s="49"/>
      <c r="Q342" s="49"/>
      <c r="R342" s="49"/>
      <c r="S342" s="49"/>
      <c r="T342" s="49"/>
      <c r="U342" s="49"/>
      <c r="V342" s="49"/>
      <c r="W342" s="48"/>
      <c r="X342" s="45"/>
      <c r="Y342" s="45"/>
    </row>
    <row r="343" spans="2:25" hidden="1" x14ac:dyDescent="0.2">
      <c r="B343" s="51"/>
      <c r="C343" s="50"/>
      <c r="D343" s="49"/>
      <c r="E343" s="49"/>
      <c r="F343" s="49"/>
      <c r="G343" s="49"/>
      <c r="H343" s="49"/>
      <c r="I343" s="49"/>
      <c r="J343" s="49"/>
      <c r="K343" s="49"/>
      <c r="L343" s="49"/>
      <c r="M343" s="49"/>
      <c r="N343" s="49"/>
      <c r="O343" s="49"/>
      <c r="P343" s="49"/>
      <c r="Q343" s="49"/>
      <c r="R343" s="49"/>
      <c r="S343" s="49"/>
      <c r="T343" s="49"/>
      <c r="U343" s="49"/>
      <c r="V343" s="49"/>
      <c r="W343" s="48"/>
      <c r="X343" s="45"/>
      <c r="Y343" s="45"/>
    </row>
    <row r="344" spans="2:25" hidden="1" x14ac:dyDescent="0.2">
      <c r="B344" s="50"/>
      <c r="C344" s="50"/>
      <c r="D344" s="49"/>
      <c r="E344" s="49"/>
      <c r="F344" s="49"/>
      <c r="G344" s="49"/>
      <c r="H344" s="49"/>
      <c r="I344" s="49"/>
      <c r="J344" s="49"/>
      <c r="K344" s="49"/>
      <c r="L344" s="49"/>
      <c r="M344" s="49"/>
      <c r="N344" s="49"/>
      <c r="O344" s="49"/>
      <c r="P344" s="49"/>
      <c r="Q344" s="49"/>
      <c r="R344" s="49"/>
      <c r="S344" s="49"/>
      <c r="T344" s="49"/>
      <c r="U344" s="49"/>
      <c r="V344" s="49"/>
      <c r="W344" s="48"/>
      <c r="X344" s="45"/>
      <c r="Y344" s="45"/>
    </row>
    <row r="345" spans="2:25" hidden="1" x14ac:dyDescent="0.2">
      <c r="B345" s="51"/>
      <c r="C345" s="50"/>
      <c r="D345" s="49"/>
      <c r="E345" s="49"/>
      <c r="F345" s="49"/>
      <c r="G345" s="49"/>
      <c r="H345" s="49"/>
      <c r="I345" s="49"/>
      <c r="J345" s="49"/>
      <c r="K345" s="49"/>
      <c r="L345" s="49"/>
      <c r="M345" s="49"/>
      <c r="N345" s="49"/>
      <c r="O345" s="49"/>
      <c r="P345" s="49"/>
      <c r="Q345" s="49"/>
      <c r="R345" s="49"/>
      <c r="S345" s="49"/>
      <c r="T345" s="49"/>
      <c r="U345" s="49"/>
      <c r="V345" s="49"/>
      <c r="W345" s="48"/>
      <c r="X345" s="45"/>
      <c r="Y345" s="45"/>
    </row>
    <row r="346" spans="2:25" hidden="1" x14ac:dyDescent="0.2">
      <c r="B346" s="50"/>
      <c r="C346" s="50"/>
      <c r="D346" s="49"/>
      <c r="E346" s="49"/>
      <c r="F346" s="49"/>
      <c r="G346" s="49"/>
      <c r="H346" s="49"/>
      <c r="I346" s="49"/>
      <c r="J346" s="49"/>
      <c r="K346" s="49"/>
      <c r="L346" s="49"/>
      <c r="M346" s="49"/>
      <c r="N346" s="49"/>
      <c r="O346" s="49"/>
      <c r="P346" s="49"/>
      <c r="Q346" s="49"/>
      <c r="R346" s="49"/>
      <c r="S346" s="49"/>
      <c r="T346" s="49"/>
      <c r="U346" s="49"/>
      <c r="V346" s="49"/>
      <c r="W346" s="48"/>
      <c r="X346" s="45"/>
      <c r="Y346" s="45"/>
    </row>
    <row r="347" spans="2:25" hidden="1" x14ac:dyDescent="0.2">
      <c r="B347" s="51"/>
      <c r="C347" s="50"/>
      <c r="D347" s="49"/>
      <c r="E347" s="49"/>
      <c r="F347" s="49"/>
      <c r="G347" s="49"/>
      <c r="H347" s="49"/>
      <c r="I347" s="49"/>
      <c r="J347" s="49"/>
      <c r="K347" s="49"/>
      <c r="L347" s="49"/>
      <c r="M347" s="49"/>
      <c r="N347" s="49"/>
      <c r="O347" s="49"/>
      <c r="P347" s="49"/>
      <c r="Q347" s="49"/>
      <c r="R347" s="49"/>
      <c r="S347" s="49"/>
      <c r="T347" s="49"/>
      <c r="U347" s="49"/>
      <c r="V347" s="49"/>
      <c r="W347" s="48"/>
      <c r="X347" s="45"/>
      <c r="Y347" s="45"/>
    </row>
    <row r="348" spans="2:25" hidden="1" x14ac:dyDescent="0.2">
      <c r="B348" s="50"/>
      <c r="C348" s="50"/>
      <c r="D348" s="49"/>
      <c r="E348" s="49"/>
      <c r="F348" s="49"/>
      <c r="G348" s="49"/>
      <c r="H348" s="49"/>
      <c r="I348" s="49"/>
      <c r="J348" s="49"/>
      <c r="K348" s="49"/>
      <c r="L348" s="49"/>
      <c r="M348" s="49"/>
      <c r="N348" s="49"/>
      <c r="O348" s="49"/>
      <c r="P348" s="49"/>
      <c r="Q348" s="49"/>
      <c r="R348" s="49"/>
      <c r="S348" s="49"/>
      <c r="T348" s="49"/>
      <c r="U348" s="49"/>
      <c r="V348" s="49"/>
      <c r="W348" s="48"/>
      <c r="X348" s="45"/>
      <c r="Y348" s="45"/>
    </row>
    <row r="349" spans="2:25" hidden="1" x14ac:dyDescent="0.2">
      <c r="B349" s="51"/>
      <c r="C349" s="50"/>
      <c r="D349" s="49"/>
      <c r="E349" s="49"/>
      <c r="F349" s="49"/>
      <c r="G349" s="49"/>
      <c r="H349" s="49"/>
      <c r="I349" s="49"/>
      <c r="J349" s="49"/>
      <c r="K349" s="49"/>
      <c r="L349" s="49"/>
      <c r="M349" s="49"/>
      <c r="N349" s="49"/>
      <c r="O349" s="49"/>
      <c r="P349" s="49"/>
      <c r="Q349" s="49"/>
      <c r="R349" s="49"/>
      <c r="S349" s="49"/>
      <c r="T349" s="49"/>
      <c r="U349" s="49"/>
      <c r="V349" s="49"/>
      <c r="W349" s="48"/>
      <c r="X349" s="45"/>
      <c r="Y349" s="45"/>
    </row>
    <row r="350" spans="2:25" hidden="1" x14ac:dyDescent="0.2">
      <c r="B350" s="50"/>
      <c r="C350" s="50"/>
      <c r="D350" s="49"/>
      <c r="E350" s="49"/>
      <c r="F350" s="49"/>
      <c r="G350" s="49"/>
      <c r="H350" s="49"/>
      <c r="I350" s="49"/>
      <c r="J350" s="49"/>
      <c r="K350" s="49"/>
      <c r="L350" s="49"/>
      <c r="M350" s="49"/>
      <c r="N350" s="49"/>
      <c r="O350" s="49"/>
      <c r="P350" s="49"/>
      <c r="Q350" s="49"/>
      <c r="R350" s="49"/>
      <c r="S350" s="49"/>
      <c r="T350" s="49"/>
      <c r="U350" s="49"/>
      <c r="V350" s="49"/>
      <c r="W350" s="48"/>
      <c r="X350" s="45"/>
      <c r="Y350" s="45"/>
    </row>
    <row r="351" spans="2:25" hidden="1" x14ac:dyDescent="0.2">
      <c r="B351" s="51"/>
      <c r="C351" s="50"/>
      <c r="D351" s="49"/>
      <c r="E351" s="49"/>
      <c r="F351" s="49"/>
      <c r="G351" s="49"/>
      <c r="H351" s="49"/>
      <c r="I351" s="49"/>
      <c r="J351" s="49"/>
      <c r="K351" s="49"/>
      <c r="L351" s="49"/>
      <c r="M351" s="49"/>
      <c r="N351" s="49"/>
      <c r="O351" s="49"/>
      <c r="P351" s="49"/>
      <c r="Q351" s="49"/>
      <c r="R351" s="49"/>
      <c r="S351" s="49"/>
      <c r="T351" s="49"/>
      <c r="U351" s="49"/>
      <c r="V351" s="49"/>
      <c r="W351" s="48"/>
      <c r="X351" s="45"/>
      <c r="Y351" s="45"/>
    </row>
    <row r="352" spans="2:25" hidden="1" x14ac:dyDescent="0.2">
      <c r="B352" s="50"/>
      <c r="C352" s="50"/>
      <c r="D352" s="49"/>
      <c r="E352" s="49"/>
      <c r="F352" s="49"/>
      <c r="G352" s="49"/>
      <c r="H352" s="49"/>
      <c r="I352" s="49"/>
      <c r="J352" s="49"/>
      <c r="K352" s="49"/>
      <c r="L352" s="49"/>
      <c r="M352" s="49"/>
      <c r="N352" s="49"/>
      <c r="O352" s="49"/>
      <c r="P352" s="49"/>
      <c r="Q352" s="49"/>
      <c r="R352" s="49"/>
      <c r="S352" s="49"/>
      <c r="T352" s="49"/>
      <c r="U352" s="49"/>
      <c r="V352" s="49"/>
      <c r="W352" s="48"/>
      <c r="X352" s="45"/>
      <c r="Y352" s="45"/>
    </row>
    <row r="353" spans="2:25" hidden="1" x14ac:dyDescent="0.2">
      <c r="B353" s="51"/>
      <c r="C353" s="50"/>
      <c r="D353" s="49"/>
      <c r="E353" s="49"/>
      <c r="F353" s="49"/>
      <c r="G353" s="49"/>
      <c r="H353" s="49"/>
      <c r="I353" s="49"/>
      <c r="J353" s="49"/>
      <c r="K353" s="49"/>
      <c r="L353" s="49"/>
      <c r="M353" s="49"/>
      <c r="N353" s="49"/>
      <c r="O353" s="49"/>
      <c r="P353" s="49"/>
      <c r="Q353" s="49"/>
      <c r="R353" s="49"/>
      <c r="S353" s="49"/>
      <c r="T353" s="49"/>
      <c r="U353" s="49"/>
      <c r="V353" s="49"/>
      <c r="W353" s="48"/>
      <c r="X353" s="45"/>
      <c r="Y353" s="45"/>
    </row>
    <row r="354" spans="2:25" hidden="1" x14ac:dyDescent="0.2">
      <c r="B354" s="50"/>
      <c r="C354" s="50"/>
      <c r="D354" s="49"/>
      <c r="E354" s="49"/>
      <c r="F354" s="49"/>
      <c r="G354" s="49"/>
      <c r="H354" s="49"/>
      <c r="I354" s="49"/>
      <c r="J354" s="49"/>
      <c r="K354" s="49"/>
      <c r="L354" s="49"/>
      <c r="M354" s="49"/>
      <c r="N354" s="49"/>
      <c r="O354" s="49"/>
      <c r="P354" s="49"/>
      <c r="Q354" s="49"/>
      <c r="R354" s="49"/>
      <c r="S354" s="49"/>
      <c r="T354" s="49"/>
      <c r="U354" s="49"/>
      <c r="V354" s="49"/>
      <c r="W354" s="48"/>
      <c r="X354" s="45"/>
      <c r="Y354" s="45"/>
    </row>
    <row r="355" spans="2:25" hidden="1" x14ac:dyDescent="0.2">
      <c r="B355" s="51"/>
      <c r="C355" s="50"/>
      <c r="D355" s="49"/>
      <c r="E355" s="49"/>
      <c r="F355" s="49"/>
      <c r="G355" s="49"/>
      <c r="H355" s="49"/>
      <c r="I355" s="49"/>
      <c r="J355" s="49"/>
      <c r="K355" s="49"/>
      <c r="L355" s="49"/>
      <c r="M355" s="49"/>
      <c r="N355" s="49"/>
      <c r="O355" s="49"/>
      <c r="P355" s="49"/>
      <c r="Q355" s="49"/>
      <c r="R355" s="49"/>
      <c r="S355" s="49"/>
      <c r="T355" s="49"/>
      <c r="U355" s="49"/>
      <c r="V355" s="49"/>
      <c r="W355" s="48"/>
      <c r="X355" s="45"/>
      <c r="Y355" s="45"/>
    </row>
    <row r="356" spans="2:25" hidden="1" x14ac:dyDescent="0.2">
      <c r="B356" s="50"/>
      <c r="C356" s="50"/>
      <c r="D356" s="49"/>
      <c r="E356" s="49"/>
      <c r="F356" s="49"/>
      <c r="G356" s="49"/>
      <c r="H356" s="49"/>
      <c r="I356" s="49"/>
      <c r="J356" s="49"/>
      <c r="K356" s="49"/>
      <c r="L356" s="49"/>
      <c r="M356" s="49"/>
      <c r="N356" s="49"/>
      <c r="O356" s="49"/>
      <c r="P356" s="49"/>
      <c r="Q356" s="49"/>
      <c r="R356" s="49"/>
      <c r="S356" s="49"/>
      <c r="T356" s="49"/>
      <c r="U356" s="49"/>
      <c r="V356" s="49"/>
      <c r="W356" s="48"/>
      <c r="X356" s="45"/>
      <c r="Y356" s="45"/>
    </row>
    <row r="357" spans="2:25" hidden="1" x14ac:dyDescent="0.2">
      <c r="B357" s="51"/>
      <c r="C357" s="50"/>
      <c r="D357" s="49"/>
      <c r="E357" s="49"/>
      <c r="F357" s="49"/>
      <c r="G357" s="49"/>
      <c r="H357" s="49"/>
      <c r="I357" s="49"/>
      <c r="J357" s="49"/>
      <c r="K357" s="49"/>
      <c r="L357" s="49"/>
      <c r="M357" s="49"/>
      <c r="N357" s="49"/>
      <c r="O357" s="49"/>
      <c r="P357" s="49"/>
      <c r="Q357" s="49"/>
      <c r="R357" s="49"/>
      <c r="S357" s="49"/>
      <c r="T357" s="49"/>
      <c r="U357" s="49"/>
      <c r="V357" s="49"/>
      <c r="W357" s="48"/>
      <c r="X357" s="45"/>
      <c r="Y357" s="45"/>
    </row>
    <row r="358" spans="2:25" hidden="1" x14ac:dyDescent="0.2">
      <c r="B358" s="50"/>
      <c r="C358" s="50"/>
      <c r="D358" s="49"/>
      <c r="E358" s="49"/>
      <c r="F358" s="49"/>
      <c r="G358" s="49"/>
      <c r="H358" s="49"/>
      <c r="I358" s="49"/>
      <c r="J358" s="49"/>
      <c r="K358" s="49"/>
      <c r="L358" s="49"/>
      <c r="M358" s="49"/>
      <c r="N358" s="49"/>
      <c r="O358" s="49"/>
      <c r="P358" s="49"/>
      <c r="Q358" s="49"/>
      <c r="R358" s="49"/>
      <c r="S358" s="49"/>
      <c r="T358" s="49"/>
      <c r="U358" s="49"/>
      <c r="V358" s="49"/>
      <c r="W358" s="48"/>
      <c r="X358" s="45"/>
      <c r="Y358" s="45"/>
    </row>
    <row r="359" spans="2:25" hidden="1" x14ac:dyDescent="0.2">
      <c r="B359" s="51"/>
      <c r="C359" s="50"/>
      <c r="D359" s="49"/>
      <c r="E359" s="49"/>
      <c r="F359" s="49"/>
      <c r="G359" s="49"/>
      <c r="H359" s="49"/>
      <c r="I359" s="49"/>
      <c r="J359" s="49"/>
      <c r="K359" s="49"/>
      <c r="L359" s="49"/>
      <c r="M359" s="49"/>
      <c r="N359" s="49"/>
      <c r="O359" s="49"/>
      <c r="P359" s="49"/>
      <c r="Q359" s="49"/>
      <c r="R359" s="49"/>
      <c r="S359" s="49"/>
      <c r="T359" s="49"/>
      <c r="U359" s="49"/>
      <c r="V359" s="49"/>
      <c r="W359" s="48"/>
      <c r="X359" s="45"/>
      <c r="Y359" s="45"/>
    </row>
    <row r="360" spans="2:25" hidden="1" x14ac:dyDescent="0.2">
      <c r="B360" s="50"/>
      <c r="C360" s="50"/>
      <c r="D360" s="49"/>
      <c r="E360" s="49"/>
      <c r="F360" s="49"/>
      <c r="G360" s="49"/>
      <c r="H360" s="49"/>
      <c r="I360" s="49"/>
      <c r="J360" s="49"/>
      <c r="K360" s="49"/>
      <c r="L360" s="49"/>
      <c r="M360" s="49"/>
      <c r="N360" s="49"/>
      <c r="O360" s="49"/>
      <c r="P360" s="49"/>
      <c r="Q360" s="49"/>
      <c r="R360" s="49"/>
      <c r="S360" s="49"/>
      <c r="T360" s="49"/>
      <c r="U360" s="49"/>
      <c r="V360" s="49"/>
      <c r="W360" s="48"/>
      <c r="X360" s="45"/>
      <c r="Y360" s="45"/>
    </row>
    <row r="361" spans="2:25" hidden="1" x14ac:dyDescent="0.2">
      <c r="B361" s="51"/>
      <c r="C361" s="50"/>
      <c r="D361" s="49"/>
      <c r="E361" s="49"/>
      <c r="F361" s="49"/>
      <c r="G361" s="49"/>
      <c r="H361" s="49"/>
      <c r="I361" s="49"/>
      <c r="J361" s="49"/>
      <c r="K361" s="49"/>
      <c r="L361" s="49"/>
      <c r="M361" s="49"/>
      <c r="N361" s="49"/>
      <c r="O361" s="49"/>
      <c r="P361" s="49"/>
      <c r="Q361" s="49"/>
      <c r="R361" s="49"/>
      <c r="S361" s="49"/>
      <c r="T361" s="49"/>
      <c r="U361" s="49"/>
      <c r="V361" s="49"/>
      <c r="W361" s="48"/>
      <c r="X361" s="45"/>
      <c r="Y361" s="45"/>
    </row>
    <row r="362" spans="2:25" hidden="1" x14ac:dyDescent="0.2">
      <c r="B362" s="50"/>
      <c r="C362" s="50"/>
      <c r="D362" s="49"/>
      <c r="E362" s="49"/>
      <c r="F362" s="49"/>
      <c r="G362" s="49"/>
      <c r="H362" s="49"/>
      <c r="I362" s="49"/>
      <c r="J362" s="49"/>
      <c r="K362" s="49"/>
      <c r="L362" s="49"/>
      <c r="M362" s="49"/>
      <c r="N362" s="49"/>
      <c r="O362" s="49"/>
      <c r="P362" s="49"/>
      <c r="Q362" s="49"/>
      <c r="R362" s="49"/>
      <c r="S362" s="49"/>
      <c r="T362" s="49"/>
      <c r="U362" s="49"/>
      <c r="V362" s="49"/>
      <c r="W362" s="48"/>
      <c r="X362" s="45"/>
      <c r="Y362" s="45"/>
    </row>
    <row r="363" spans="2:25" hidden="1" x14ac:dyDescent="0.2">
      <c r="B363" s="51"/>
      <c r="C363" s="50"/>
      <c r="D363" s="49"/>
      <c r="E363" s="49"/>
      <c r="F363" s="49"/>
      <c r="G363" s="49"/>
      <c r="H363" s="49"/>
      <c r="I363" s="49"/>
      <c r="J363" s="49"/>
      <c r="K363" s="49"/>
      <c r="L363" s="49"/>
      <c r="M363" s="49"/>
      <c r="N363" s="49"/>
      <c r="O363" s="49"/>
      <c r="P363" s="49"/>
      <c r="Q363" s="49"/>
      <c r="R363" s="49"/>
      <c r="S363" s="49"/>
      <c r="T363" s="49"/>
      <c r="U363" s="49"/>
      <c r="V363" s="49"/>
      <c r="W363" s="48"/>
      <c r="X363" s="45"/>
      <c r="Y363" s="45"/>
    </row>
    <row r="364" spans="2:25" hidden="1" x14ac:dyDescent="0.2">
      <c r="B364" s="50"/>
      <c r="C364" s="50"/>
      <c r="D364" s="49"/>
      <c r="E364" s="49"/>
      <c r="F364" s="49"/>
      <c r="G364" s="49"/>
      <c r="H364" s="49"/>
      <c r="I364" s="49"/>
      <c r="J364" s="49"/>
      <c r="K364" s="49"/>
      <c r="L364" s="49"/>
      <c r="M364" s="49"/>
      <c r="N364" s="49"/>
      <c r="O364" s="49"/>
      <c r="P364" s="49"/>
      <c r="Q364" s="49"/>
      <c r="R364" s="49"/>
      <c r="S364" s="49"/>
      <c r="T364" s="49"/>
      <c r="U364" s="49"/>
      <c r="V364" s="49"/>
      <c r="W364" s="48"/>
      <c r="X364" s="45"/>
      <c r="Y364" s="45"/>
    </row>
    <row r="365" spans="2:25" hidden="1" x14ac:dyDescent="0.2">
      <c r="B365" s="51"/>
      <c r="C365" s="50"/>
      <c r="D365" s="49"/>
      <c r="E365" s="49"/>
      <c r="F365" s="49"/>
      <c r="G365" s="49"/>
      <c r="H365" s="49"/>
      <c r="I365" s="49"/>
      <c r="J365" s="49"/>
      <c r="K365" s="49"/>
      <c r="L365" s="49"/>
      <c r="M365" s="49"/>
      <c r="N365" s="49"/>
      <c r="O365" s="49"/>
      <c r="P365" s="49"/>
      <c r="Q365" s="49"/>
      <c r="R365" s="49"/>
      <c r="S365" s="49"/>
      <c r="T365" s="49"/>
      <c r="U365" s="49"/>
      <c r="V365" s="49"/>
      <c r="W365" s="48"/>
      <c r="X365" s="45"/>
      <c r="Y365" s="45"/>
    </row>
    <row r="366" spans="2:25" hidden="1" x14ac:dyDescent="0.2">
      <c r="B366" s="50"/>
      <c r="C366" s="50"/>
      <c r="D366" s="49"/>
      <c r="E366" s="49"/>
      <c r="F366" s="49"/>
      <c r="G366" s="49"/>
      <c r="H366" s="49"/>
      <c r="I366" s="49"/>
      <c r="J366" s="49"/>
      <c r="K366" s="49"/>
      <c r="L366" s="49"/>
      <c r="M366" s="49"/>
      <c r="N366" s="49"/>
      <c r="O366" s="49"/>
      <c r="P366" s="49"/>
      <c r="Q366" s="49"/>
      <c r="R366" s="49"/>
      <c r="S366" s="49"/>
      <c r="T366" s="49"/>
      <c r="U366" s="49"/>
      <c r="V366" s="49"/>
      <c r="W366" s="48"/>
      <c r="X366" s="45"/>
      <c r="Y366" s="45"/>
    </row>
    <row r="367" spans="2:25" hidden="1" x14ac:dyDescent="0.2">
      <c r="B367" s="51"/>
      <c r="C367" s="50"/>
      <c r="D367" s="49"/>
      <c r="E367" s="49"/>
      <c r="F367" s="49"/>
      <c r="G367" s="49"/>
      <c r="H367" s="49"/>
      <c r="I367" s="49"/>
      <c r="J367" s="49"/>
      <c r="K367" s="49"/>
      <c r="L367" s="49"/>
      <c r="M367" s="49"/>
      <c r="N367" s="49"/>
      <c r="O367" s="49"/>
      <c r="P367" s="49"/>
      <c r="Q367" s="49"/>
      <c r="R367" s="49"/>
      <c r="S367" s="49"/>
      <c r="T367" s="49"/>
      <c r="U367" s="49"/>
      <c r="V367" s="49"/>
      <c r="W367" s="48"/>
      <c r="X367" s="45"/>
      <c r="Y367" s="45"/>
    </row>
    <row r="368" spans="2:25" hidden="1" x14ac:dyDescent="0.2">
      <c r="B368" s="50"/>
      <c r="C368" s="50"/>
      <c r="D368" s="49"/>
      <c r="E368" s="49"/>
      <c r="F368" s="49"/>
      <c r="G368" s="49"/>
      <c r="H368" s="49"/>
      <c r="I368" s="49"/>
      <c r="J368" s="49"/>
      <c r="K368" s="49"/>
      <c r="L368" s="49"/>
      <c r="M368" s="49"/>
      <c r="N368" s="49"/>
      <c r="O368" s="49"/>
      <c r="P368" s="49"/>
      <c r="Q368" s="49"/>
      <c r="R368" s="49"/>
      <c r="S368" s="49"/>
      <c r="T368" s="49"/>
      <c r="U368" s="49"/>
      <c r="V368" s="49"/>
      <c r="W368" s="48"/>
      <c r="X368" s="45"/>
      <c r="Y368" s="45"/>
    </row>
    <row r="369" spans="2:25" hidden="1" x14ac:dyDescent="0.2">
      <c r="B369" s="51"/>
      <c r="C369" s="50"/>
      <c r="D369" s="49"/>
      <c r="E369" s="49"/>
      <c r="F369" s="49"/>
      <c r="G369" s="49"/>
      <c r="H369" s="49"/>
      <c r="I369" s="49"/>
      <c r="J369" s="49"/>
      <c r="K369" s="49"/>
      <c r="L369" s="49"/>
      <c r="M369" s="49"/>
      <c r="N369" s="49"/>
      <c r="O369" s="49"/>
      <c r="P369" s="49"/>
      <c r="Q369" s="49"/>
      <c r="R369" s="49"/>
      <c r="S369" s="49"/>
      <c r="T369" s="49"/>
      <c r="U369" s="49"/>
      <c r="V369" s="49"/>
      <c r="W369" s="48"/>
      <c r="X369" s="45"/>
      <c r="Y369" s="45"/>
    </row>
    <row r="370" spans="2:25" hidden="1" x14ac:dyDescent="0.2">
      <c r="B370" s="50"/>
      <c r="C370" s="50"/>
      <c r="D370" s="49"/>
      <c r="E370" s="49"/>
      <c r="F370" s="49"/>
      <c r="G370" s="49"/>
      <c r="H370" s="49"/>
      <c r="I370" s="49"/>
      <c r="J370" s="49"/>
      <c r="K370" s="49"/>
      <c r="L370" s="49"/>
      <c r="M370" s="49"/>
      <c r="N370" s="49"/>
      <c r="O370" s="49"/>
      <c r="P370" s="49"/>
      <c r="Q370" s="49"/>
      <c r="R370" s="49"/>
      <c r="S370" s="49"/>
      <c r="T370" s="49"/>
      <c r="U370" s="49"/>
      <c r="V370" s="49"/>
      <c r="W370" s="48"/>
      <c r="X370" s="45"/>
      <c r="Y370" s="45"/>
    </row>
    <row r="371" spans="2:25" hidden="1" x14ac:dyDescent="0.2">
      <c r="B371" s="51"/>
      <c r="C371" s="50"/>
      <c r="D371" s="49"/>
      <c r="E371" s="49"/>
      <c r="F371" s="49"/>
      <c r="G371" s="49"/>
      <c r="H371" s="49"/>
      <c r="I371" s="49"/>
      <c r="J371" s="49"/>
      <c r="K371" s="49"/>
      <c r="L371" s="49"/>
      <c r="M371" s="49"/>
      <c r="N371" s="49"/>
      <c r="O371" s="49"/>
      <c r="P371" s="49"/>
      <c r="Q371" s="49"/>
      <c r="R371" s="49"/>
      <c r="S371" s="49"/>
      <c r="T371" s="49"/>
      <c r="U371" s="49"/>
      <c r="V371" s="49"/>
      <c r="W371" s="48"/>
      <c r="X371" s="45"/>
      <c r="Y371" s="45"/>
    </row>
    <row r="372" spans="2:25" hidden="1" x14ac:dyDescent="0.2">
      <c r="B372" s="50"/>
      <c r="C372" s="50"/>
      <c r="D372" s="49"/>
      <c r="E372" s="49"/>
      <c r="F372" s="49"/>
      <c r="G372" s="49"/>
      <c r="H372" s="49"/>
      <c r="I372" s="49"/>
      <c r="J372" s="49"/>
      <c r="K372" s="49"/>
      <c r="L372" s="49"/>
      <c r="M372" s="49"/>
      <c r="N372" s="49"/>
      <c r="O372" s="49"/>
      <c r="P372" s="49"/>
      <c r="Q372" s="49"/>
      <c r="R372" s="49"/>
      <c r="S372" s="49"/>
      <c r="T372" s="49"/>
      <c r="U372" s="49"/>
      <c r="V372" s="49"/>
      <c r="W372" s="48"/>
      <c r="X372" s="45"/>
      <c r="Y372" s="45"/>
    </row>
    <row r="373" spans="2:25" hidden="1" x14ac:dyDescent="0.2">
      <c r="B373" s="51"/>
      <c r="C373" s="50"/>
      <c r="D373" s="49"/>
      <c r="E373" s="49"/>
      <c r="F373" s="49"/>
      <c r="G373" s="49"/>
      <c r="H373" s="49"/>
      <c r="I373" s="49"/>
      <c r="J373" s="49"/>
      <c r="K373" s="49"/>
      <c r="L373" s="49"/>
      <c r="M373" s="49"/>
      <c r="N373" s="49"/>
      <c r="O373" s="49"/>
      <c r="P373" s="49"/>
      <c r="Q373" s="49"/>
      <c r="R373" s="49"/>
      <c r="S373" s="49"/>
      <c r="T373" s="49"/>
      <c r="U373" s="49"/>
      <c r="V373" s="49"/>
      <c r="W373" s="48"/>
      <c r="X373" s="45"/>
      <c r="Y373" s="45"/>
    </row>
    <row r="374" spans="2:25" hidden="1" x14ac:dyDescent="0.2">
      <c r="B374" s="50"/>
      <c r="C374" s="50"/>
      <c r="D374" s="49"/>
      <c r="E374" s="49"/>
      <c r="F374" s="49"/>
      <c r="G374" s="49"/>
      <c r="H374" s="49"/>
      <c r="I374" s="49"/>
      <c r="J374" s="49"/>
      <c r="K374" s="49"/>
      <c r="L374" s="49"/>
      <c r="M374" s="49"/>
      <c r="N374" s="49"/>
      <c r="O374" s="49"/>
      <c r="P374" s="49"/>
      <c r="Q374" s="49"/>
      <c r="R374" s="49"/>
      <c r="S374" s="49"/>
      <c r="T374" s="49"/>
      <c r="U374" s="49"/>
      <c r="V374" s="49"/>
      <c r="W374" s="48"/>
      <c r="X374" s="45"/>
      <c r="Y374" s="45"/>
    </row>
    <row r="375" spans="2:25" hidden="1" x14ac:dyDescent="0.2">
      <c r="B375" s="51"/>
      <c r="C375" s="50"/>
      <c r="D375" s="49"/>
      <c r="E375" s="49"/>
      <c r="F375" s="49"/>
      <c r="G375" s="49"/>
      <c r="H375" s="49"/>
      <c r="I375" s="49"/>
      <c r="J375" s="49"/>
      <c r="K375" s="49"/>
      <c r="L375" s="49"/>
      <c r="M375" s="49"/>
      <c r="N375" s="49"/>
      <c r="O375" s="49"/>
      <c r="P375" s="49"/>
      <c r="Q375" s="49"/>
      <c r="R375" s="49"/>
      <c r="S375" s="49"/>
      <c r="T375" s="49"/>
      <c r="U375" s="49"/>
      <c r="V375" s="49"/>
      <c r="W375" s="48"/>
      <c r="X375" s="45"/>
      <c r="Y375" s="45"/>
    </row>
    <row r="376" spans="2:25" hidden="1" x14ac:dyDescent="0.2">
      <c r="B376" s="50"/>
      <c r="C376" s="50"/>
      <c r="D376" s="49"/>
      <c r="E376" s="49"/>
      <c r="F376" s="49"/>
      <c r="G376" s="49"/>
      <c r="H376" s="49"/>
      <c r="I376" s="49"/>
      <c r="J376" s="49"/>
      <c r="K376" s="49"/>
      <c r="L376" s="49"/>
      <c r="M376" s="49"/>
      <c r="N376" s="49"/>
      <c r="O376" s="49"/>
      <c r="P376" s="49"/>
      <c r="Q376" s="49"/>
      <c r="R376" s="49"/>
      <c r="S376" s="49"/>
      <c r="T376" s="49"/>
      <c r="U376" s="49"/>
      <c r="V376" s="49"/>
      <c r="W376" s="48"/>
      <c r="X376" s="45"/>
      <c r="Y376" s="45"/>
    </row>
    <row r="377" spans="2:25" hidden="1" x14ac:dyDescent="0.2">
      <c r="B377" s="51"/>
      <c r="C377" s="50"/>
      <c r="D377" s="49"/>
      <c r="E377" s="49"/>
      <c r="F377" s="49"/>
      <c r="G377" s="49"/>
      <c r="H377" s="49"/>
      <c r="I377" s="49"/>
      <c r="J377" s="49"/>
      <c r="K377" s="49"/>
      <c r="L377" s="49"/>
      <c r="M377" s="49"/>
      <c r="N377" s="49"/>
      <c r="O377" s="49"/>
      <c r="P377" s="49"/>
      <c r="Q377" s="49"/>
      <c r="R377" s="49"/>
      <c r="S377" s="49"/>
      <c r="T377" s="49"/>
      <c r="U377" s="49"/>
      <c r="V377" s="49"/>
      <c r="W377" s="48"/>
      <c r="X377" s="45"/>
      <c r="Y377" s="45"/>
    </row>
    <row r="378" spans="2:25" hidden="1" x14ac:dyDescent="0.2">
      <c r="B378" s="50"/>
      <c r="C378" s="50"/>
      <c r="D378" s="49"/>
      <c r="E378" s="49"/>
      <c r="F378" s="49"/>
      <c r="G378" s="49"/>
      <c r="H378" s="49"/>
      <c r="I378" s="49"/>
      <c r="J378" s="49"/>
      <c r="K378" s="49"/>
      <c r="L378" s="49"/>
      <c r="M378" s="49"/>
      <c r="N378" s="49"/>
      <c r="O378" s="49"/>
      <c r="P378" s="49"/>
      <c r="Q378" s="49"/>
      <c r="R378" s="49"/>
      <c r="S378" s="49"/>
      <c r="T378" s="49"/>
      <c r="U378" s="49"/>
      <c r="V378" s="49"/>
      <c r="W378" s="48"/>
      <c r="X378" s="45"/>
      <c r="Y378" s="45"/>
    </row>
    <row r="379" spans="2:25" hidden="1" x14ac:dyDescent="0.2">
      <c r="B379" s="51"/>
      <c r="C379" s="50"/>
      <c r="D379" s="49"/>
      <c r="E379" s="49"/>
      <c r="F379" s="49"/>
      <c r="G379" s="49"/>
      <c r="H379" s="49"/>
      <c r="I379" s="49"/>
      <c r="J379" s="49"/>
      <c r="K379" s="49"/>
      <c r="L379" s="49"/>
      <c r="M379" s="49"/>
      <c r="N379" s="49"/>
      <c r="O379" s="49"/>
      <c r="P379" s="49"/>
      <c r="Q379" s="49"/>
      <c r="R379" s="49"/>
      <c r="S379" s="49"/>
      <c r="T379" s="49"/>
      <c r="U379" s="49"/>
      <c r="V379" s="49"/>
      <c r="W379" s="48"/>
      <c r="X379" s="45"/>
      <c r="Y379" s="45"/>
    </row>
    <row r="380" spans="2:25" hidden="1" x14ac:dyDescent="0.2">
      <c r="B380" s="50"/>
      <c r="C380" s="50"/>
      <c r="D380" s="49"/>
      <c r="E380" s="49"/>
      <c r="F380" s="49"/>
      <c r="G380" s="49"/>
      <c r="H380" s="49"/>
      <c r="I380" s="49"/>
      <c r="J380" s="49"/>
      <c r="K380" s="49"/>
      <c r="L380" s="49"/>
      <c r="M380" s="49"/>
      <c r="N380" s="49"/>
      <c r="O380" s="49"/>
      <c r="P380" s="49"/>
      <c r="Q380" s="49"/>
      <c r="R380" s="49"/>
      <c r="S380" s="49"/>
      <c r="T380" s="49"/>
      <c r="U380" s="49"/>
      <c r="V380" s="49"/>
      <c r="W380" s="48"/>
      <c r="X380" s="45"/>
      <c r="Y380" s="45"/>
    </row>
  </sheetData>
  <sheetProtection algorithmName="SHA-512" hashValue="0taMT3DcquBgX3kjCSTBlDaRlU9k3c18LjeUXDhulgmq6AKh3c4FrGfCM4fM7yfrBB9wyOsk3/nwbNXWrsMiqQ==" saltValue="SY77jVvWCtWbyDMg53e5Lg==" spinCount="100000" sheet="1" objects="1" scenarios="1" formatColumns="0" formatRows="0" autoFilter="0"/>
  <mergeCells count="4">
    <mergeCell ref="B8:C8"/>
    <mergeCell ref="D8:W8"/>
    <mergeCell ref="X8:Y8"/>
    <mergeCell ref="D3:L5"/>
  </mergeCells>
  <phoneticPr fontId="21" type="noConversion"/>
  <conditionalFormatting sqref="B172:C380">
    <cfRule type="expression" dxfId="35" priority="7">
      <formula>$E172="Eliminado"</formula>
    </cfRule>
  </conditionalFormatting>
  <conditionalFormatting sqref="C10:W138">
    <cfRule type="expression" dxfId="34" priority="1">
      <formula>CELL("address")=ADDRESS(ROW(),COLUMN())</formula>
    </cfRule>
  </conditionalFormatting>
  <dataValidations count="2">
    <dataValidation type="whole" allowBlank="1" showInputMessage="1" showErrorMessage="1" errorTitle="Dato no valido" sqref="D170:V171" xr:uid="{B01A99DB-E6BA-A74A-84E2-9BA2DA9A7A77}">
      <formula1>0</formula1>
      <formula2>5</formula2>
    </dataValidation>
    <dataValidation type="list" allowBlank="1" showInputMessage="1" showErrorMessage="1" sqref="D10:V138" xr:uid="{826F3324-ADED-9F4E-B55C-CE4B0F8E9A95}">
      <formula1>"SI,NO"</formula1>
    </dataValidation>
  </dataValidations>
  <pageMargins left="0.7" right="0.7" top="0.75" bottom="0.75" header="0.3" footer="0.3"/>
  <pageSetup orientation="portrait" r:id="rId1"/>
  <drawing r:id="rId2"/>
  <tableParts count="2">
    <tablePart r:id="rId3"/>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5" tint="-0.249977111117893"/>
  </sheetPr>
  <dimension ref="A1:CU194"/>
  <sheetViews>
    <sheetView topLeftCell="A46" zoomScale="20" zoomScaleNormal="20" workbookViewId="0">
      <selection activeCell="U58" sqref="U58"/>
    </sheetView>
  </sheetViews>
  <sheetFormatPr baseColWidth="10" defaultColWidth="0" defaultRowHeight="14.25" zeroHeight="1" x14ac:dyDescent="0.2"/>
  <cols>
    <col min="1" max="1" width="10.85546875" style="14" customWidth="1"/>
    <col min="2" max="9" width="5.7109375" style="14" customWidth="1"/>
    <col min="10" max="39" width="10.28515625" style="14" customWidth="1"/>
    <col min="40" max="40" width="10.85546875" style="14" customWidth="1"/>
    <col min="41" max="46" width="5.7109375" style="14" customWidth="1"/>
    <col min="47" max="53" width="10.85546875" style="14" customWidth="1"/>
    <col min="54" max="99" width="0" style="14" hidden="1" customWidth="1"/>
    <col min="100" max="16384" width="10.85546875" style="14" hidden="1"/>
  </cols>
  <sheetData>
    <row r="1" spans="2:46" x14ac:dyDescent="0.2"/>
    <row r="2" spans="2:46" ht="18" customHeight="1" x14ac:dyDescent="0.2">
      <c r="B2" s="479"/>
      <c r="C2" s="479"/>
      <c r="D2" s="479"/>
      <c r="E2" s="479"/>
      <c r="F2" s="479"/>
      <c r="G2" s="479"/>
      <c r="H2" s="479"/>
      <c r="I2" s="479"/>
      <c r="J2" s="113"/>
      <c r="K2" s="113"/>
      <c r="L2" s="113"/>
      <c r="M2" s="113"/>
      <c r="N2" s="113"/>
      <c r="O2" s="113"/>
      <c r="P2" s="113"/>
      <c r="Q2" s="113"/>
      <c r="R2" s="113"/>
      <c r="S2" s="113"/>
      <c r="T2" s="113"/>
      <c r="U2" s="113"/>
      <c r="V2" s="113"/>
      <c r="W2" s="113"/>
      <c r="X2" s="113"/>
      <c r="Y2" s="113"/>
      <c r="Z2" s="113"/>
      <c r="AA2" s="113"/>
      <c r="AB2" s="113"/>
      <c r="AC2" s="113"/>
      <c r="AD2" s="113"/>
      <c r="AE2" s="113"/>
      <c r="AF2" s="113"/>
      <c r="AG2" s="113"/>
      <c r="AH2" s="113"/>
      <c r="AI2" s="113"/>
      <c r="AJ2" s="113"/>
      <c r="AK2" s="113"/>
      <c r="AL2" s="113"/>
      <c r="AM2" s="113"/>
    </row>
    <row r="3" spans="2:46" ht="18.75" customHeight="1" x14ac:dyDescent="0.2">
      <c r="B3" s="479"/>
      <c r="C3" s="479"/>
      <c r="D3" s="479"/>
      <c r="E3" s="479"/>
      <c r="F3" s="479"/>
      <c r="G3" s="479"/>
      <c r="H3" s="479"/>
      <c r="I3" s="479"/>
      <c r="J3" s="481" t="s">
        <v>526</v>
      </c>
      <c r="K3" s="481"/>
      <c r="L3" s="481"/>
      <c r="M3" s="481"/>
      <c r="N3" s="481"/>
      <c r="O3" s="481"/>
      <c r="P3" s="481"/>
      <c r="Q3" s="481"/>
      <c r="R3" s="481"/>
      <c r="S3" s="481"/>
      <c r="T3" s="481"/>
      <c r="U3" s="481"/>
      <c r="V3" s="481"/>
      <c r="W3" s="481"/>
      <c r="X3" s="481"/>
      <c r="Y3" s="481"/>
      <c r="Z3" s="481"/>
      <c r="AA3" s="481"/>
      <c r="AB3" s="481"/>
      <c r="AC3" s="481"/>
      <c r="AD3" s="481"/>
      <c r="AE3" s="481"/>
      <c r="AF3" s="481"/>
      <c r="AG3" s="481"/>
      <c r="AH3" s="481"/>
      <c r="AI3" s="481"/>
      <c r="AJ3" s="481"/>
      <c r="AK3" s="481"/>
      <c r="AL3" s="481"/>
      <c r="AM3" s="481"/>
    </row>
    <row r="4" spans="2:46" ht="24.95" customHeight="1" x14ac:dyDescent="0.2">
      <c r="B4" s="479"/>
      <c r="C4" s="479"/>
      <c r="D4" s="479"/>
      <c r="E4" s="479"/>
      <c r="F4" s="479"/>
      <c r="G4" s="479"/>
      <c r="H4" s="479"/>
      <c r="I4" s="479"/>
      <c r="J4" s="481"/>
      <c r="K4" s="481"/>
      <c r="L4" s="481"/>
      <c r="M4" s="481"/>
      <c r="N4" s="481"/>
      <c r="O4" s="481"/>
      <c r="P4" s="481"/>
      <c r="Q4" s="481"/>
      <c r="R4" s="481"/>
      <c r="S4" s="481"/>
      <c r="T4" s="481"/>
      <c r="U4" s="481"/>
      <c r="V4" s="481"/>
      <c r="W4" s="481"/>
      <c r="X4" s="481"/>
      <c r="Y4" s="481"/>
      <c r="Z4" s="481"/>
      <c r="AA4" s="481"/>
      <c r="AB4" s="481"/>
      <c r="AC4" s="481"/>
      <c r="AD4" s="481"/>
      <c r="AE4" s="481"/>
      <c r="AF4" s="481"/>
      <c r="AG4" s="481"/>
      <c r="AH4" s="481"/>
      <c r="AI4" s="481"/>
      <c r="AJ4" s="481"/>
      <c r="AK4" s="481"/>
      <c r="AL4" s="481"/>
      <c r="AM4" s="481"/>
    </row>
    <row r="5" spans="2:46" x14ac:dyDescent="0.2">
      <c r="J5" s="481"/>
      <c r="K5" s="481"/>
      <c r="L5" s="481"/>
      <c r="M5" s="481"/>
      <c r="N5" s="481"/>
      <c r="O5" s="481"/>
      <c r="P5" s="481"/>
      <c r="Q5" s="481"/>
      <c r="R5" s="481"/>
      <c r="S5" s="481"/>
      <c r="T5" s="481"/>
      <c r="U5" s="481"/>
      <c r="V5" s="481"/>
      <c r="W5" s="481"/>
      <c r="X5" s="481"/>
      <c r="Y5" s="481"/>
      <c r="Z5" s="481"/>
      <c r="AA5" s="481"/>
      <c r="AB5" s="481"/>
      <c r="AC5" s="481"/>
      <c r="AD5" s="481"/>
      <c r="AE5" s="481"/>
      <c r="AF5" s="481"/>
      <c r="AG5" s="481"/>
      <c r="AH5" s="481"/>
      <c r="AI5" s="481"/>
      <c r="AJ5" s="481"/>
      <c r="AK5" s="481"/>
      <c r="AL5" s="481"/>
      <c r="AM5" s="481"/>
    </row>
    <row r="6" spans="2:46" x14ac:dyDescent="0.2">
      <c r="J6" s="482"/>
      <c r="K6" s="482"/>
      <c r="L6" s="482"/>
      <c r="M6" s="482"/>
      <c r="N6" s="482"/>
      <c r="O6" s="482"/>
      <c r="P6" s="482"/>
      <c r="Q6" s="482"/>
      <c r="R6" s="482"/>
      <c r="S6" s="482"/>
      <c r="T6" s="482"/>
      <c r="U6" s="482"/>
      <c r="V6" s="482"/>
      <c r="W6" s="482"/>
      <c r="X6" s="482"/>
      <c r="Y6" s="482"/>
      <c r="Z6" s="482"/>
      <c r="AA6" s="482"/>
      <c r="AB6" s="482"/>
      <c r="AC6" s="482"/>
      <c r="AD6" s="482"/>
      <c r="AE6" s="482"/>
      <c r="AF6" s="482"/>
      <c r="AG6" s="482"/>
      <c r="AH6" s="482"/>
      <c r="AI6" s="482"/>
      <c r="AJ6" s="482"/>
      <c r="AK6" s="482"/>
      <c r="AL6" s="482"/>
      <c r="AM6" s="482"/>
    </row>
    <row r="7" spans="2:46" x14ac:dyDescent="0.2">
      <c r="J7" s="482"/>
      <c r="K7" s="482"/>
      <c r="L7" s="482"/>
      <c r="M7" s="482"/>
      <c r="N7" s="482"/>
      <c r="O7" s="482"/>
      <c r="P7" s="482"/>
      <c r="Q7" s="482"/>
      <c r="R7" s="482"/>
      <c r="S7" s="482"/>
      <c r="T7" s="482"/>
      <c r="U7" s="482"/>
      <c r="V7" s="482"/>
      <c r="W7" s="482"/>
      <c r="X7" s="482"/>
      <c r="Y7" s="482"/>
      <c r="Z7" s="482"/>
      <c r="AA7" s="482"/>
      <c r="AB7" s="482"/>
      <c r="AC7" s="482"/>
      <c r="AD7" s="482"/>
      <c r="AE7" s="482"/>
      <c r="AF7" s="482"/>
      <c r="AG7" s="482"/>
      <c r="AH7" s="482"/>
      <c r="AI7" s="482"/>
      <c r="AJ7" s="482"/>
      <c r="AK7" s="482"/>
      <c r="AL7" s="482"/>
      <c r="AM7" s="482"/>
    </row>
    <row r="8" spans="2:46" x14ac:dyDescent="0.2">
      <c r="J8" s="482"/>
      <c r="K8" s="482"/>
      <c r="L8" s="482"/>
      <c r="M8" s="482"/>
      <c r="N8" s="482"/>
      <c r="O8" s="482"/>
      <c r="P8" s="482"/>
      <c r="Q8" s="482"/>
      <c r="R8" s="482"/>
      <c r="S8" s="482"/>
      <c r="T8" s="482"/>
      <c r="U8" s="482"/>
      <c r="V8" s="482"/>
      <c r="W8" s="482"/>
      <c r="X8" s="482"/>
      <c r="Y8" s="482"/>
      <c r="Z8" s="482"/>
      <c r="AA8" s="482"/>
      <c r="AB8" s="482"/>
      <c r="AC8" s="482"/>
      <c r="AD8" s="482"/>
      <c r="AE8" s="482"/>
      <c r="AF8" s="482"/>
      <c r="AG8" s="482"/>
      <c r="AH8" s="482"/>
      <c r="AI8" s="482"/>
      <c r="AJ8" s="482"/>
      <c r="AK8" s="482"/>
      <c r="AL8" s="482"/>
      <c r="AM8" s="482"/>
    </row>
    <row r="9" spans="2:46" x14ac:dyDescent="0.2">
      <c r="J9" s="482"/>
      <c r="K9" s="482"/>
      <c r="L9" s="482"/>
      <c r="M9" s="482"/>
      <c r="N9" s="482"/>
      <c r="O9" s="482"/>
      <c r="P9" s="482"/>
      <c r="Q9" s="482"/>
      <c r="R9" s="482"/>
      <c r="S9" s="482"/>
      <c r="T9" s="482"/>
      <c r="U9" s="482"/>
      <c r="V9" s="482"/>
      <c r="W9" s="482"/>
      <c r="X9" s="482"/>
      <c r="Y9" s="482"/>
      <c r="Z9" s="482"/>
      <c r="AA9" s="482"/>
      <c r="AB9" s="482"/>
      <c r="AC9" s="482"/>
      <c r="AD9" s="482"/>
      <c r="AE9" s="482"/>
      <c r="AF9" s="482"/>
      <c r="AG9" s="482"/>
      <c r="AH9" s="482"/>
      <c r="AI9" s="482"/>
      <c r="AJ9" s="482"/>
      <c r="AK9" s="482"/>
      <c r="AL9" s="482"/>
      <c r="AM9" s="482"/>
    </row>
    <row r="10" spans="2:46" x14ac:dyDescent="0.2"/>
    <row r="11" spans="2:46" ht="15" customHeight="1" x14ac:dyDescent="0.2">
      <c r="B11" s="114"/>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4"/>
      <c r="AL11" s="114"/>
      <c r="AM11" s="114"/>
      <c r="AN11" s="114"/>
      <c r="AO11" s="114"/>
      <c r="AP11" s="114"/>
      <c r="AQ11" s="114"/>
      <c r="AR11" s="114"/>
      <c r="AS11" s="114"/>
      <c r="AT11" s="114"/>
    </row>
    <row r="12" spans="2:46" ht="15" customHeight="1" x14ac:dyDescent="0.2">
      <c r="B12" s="480" t="s">
        <v>524</v>
      </c>
      <c r="C12" s="480"/>
      <c r="D12" s="480"/>
      <c r="E12" s="480"/>
      <c r="F12" s="480"/>
      <c r="G12" s="480"/>
      <c r="H12" s="480"/>
      <c r="I12" s="480"/>
      <c r="J12" s="480"/>
      <c r="K12" s="480"/>
      <c r="L12" s="480"/>
      <c r="M12" s="480"/>
      <c r="N12" s="480"/>
      <c r="O12" s="480"/>
      <c r="P12" s="480"/>
      <c r="Q12" s="480"/>
      <c r="R12" s="480"/>
      <c r="S12" s="480"/>
      <c r="T12" s="480"/>
      <c r="U12" s="480"/>
      <c r="V12" s="480"/>
      <c r="W12" s="480"/>
      <c r="X12" s="480"/>
      <c r="Y12" s="480"/>
      <c r="Z12" s="480"/>
      <c r="AA12" s="480"/>
      <c r="AB12" s="480"/>
      <c r="AC12" s="480"/>
      <c r="AD12" s="480"/>
      <c r="AE12" s="480"/>
      <c r="AF12" s="480"/>
      <c r="AG12" s="480"/>
      <c r="AH12" s="480"/>
      <c r="AI12" s="480"/>
      <c r="AJ12" s="480"/>
      <c r="AK12" s="480"/>
      <c r="AL12" s="480"/>
      <c r="AM12" s="480"/>
      <c r="AN12" s="480"/>
      <c r="AO12" s="480"/>
      <c r="AP12" s="480"/>
      <c r="AQ12" s="480"/>
      <c r="AR12" s="480"/>
      <c r="AS12" s="480"/>
      <c r="AT12" s="480"/>
    </row>
    <row r="13" spans="2:46" x14ac:dyDescent="0.2">
      <c r="B13" s="480"/>
      <c r="C13" s="480"/>
      <c r="D13" s="480"/>
      <c r="E13" s="480"/>
      <c r="F13" s="480"/>
      <c r="G13" s="480"/>
      <c r="H13" s="480"/>
      <c r="I13" s="480"/>
      <c r="J13" s="480"/>
      <c r="K13" s="480"/>
      <c r="L13" s="480"/>
      <c r="M13" s="480"/>
      <c r="N13" s="480"/>
      <c r="O13" s="480"/>
      <c r="P13" s="480"/>
      <c r="Q13" s="480"/>
      <c r="R13" s="480"/>
      <c r="S13" s="480"/>
      <c r="T13" s="480"/>
      <c r="U13" s="480"/>
      <c r="V13" s="480"/>
      <c r="W13" s="480"/>
      <c r="X13" s="480"/>
      <c r="Y13" s="480"/>
      <c r="Z13" s="480"/>
      <c r="AA13" s="480"/>
      <c r="AB13" s="480"/>
      <c r="AC13" s="480"/>
      <c r="AD13" s="480"/>
      <c r="AE13" s="480"/>
      <c r="AF13" s="480"/>
      <c r="AG13" s="480"/>
      <c r="AH13" s="480"/>
      <c r="AI13" s="480"/>
      <c r="AJ13" s="480"/>
      <c r="AK13" s="480"/>
      <c r="AL13" s="480"/>
      <c r="AM13" s="480"/>
      <c r="AN13" s="480"/>
      <c r="AO13" s="480"/>
      <c r="AP13" s="480"/>
      <c r="AQ13" s="480"/>
      <c r="AR13" s="480"/>
      <c r="AS13" s="480"/>
      <c r="AT13" s="480"/>
    </row>
    <row r="14" spans="2:46" x14ac:dyDescent="0.2">
      <c r="B14" s="480"/>
      <c r="C14" s="480"/>
      <c r="D14" s="480"/>
      <c r="E14" s="480"/>
      <c r="F14" s="480"/>
      <c r="G14" s="480"/>
      <c r="H14" s="480"/>
      <c r="I14" s="480"/>
      <c r="J14" s="480"/>
      <c r="K14" s="480"/>
      <c r="L14" s="480"/>
      <c r="M14" s="480"/>
      <c r="N14" s="480"/>
      <c r="O14" s="480"/>
      <c r="P14" s="480"/>
      <c r="Q14" s="480"/>
      <c r="R14" s="480"/>
      <c r="S14" s="480"/>
      <c r="T14" s="480"/>
      <c r="U14" s="480"/>
      <c r="V14" s="480"/>
      <c r="W14" s="480"/>
      <c r="X14" s="480"/>
      <c r="Y14" s="480"/>
      <c r="Z14" s="480"/>
      <c r="AA14" s="480"/>
      <c r="AB14" s="480"/>
      <c r="AC14" s="480"/>
      <c r="AD14" s="480"/>
      <c r="AE14" s="480"/>
      <c r="AF14" s="480"/>
      <c r="AG14" s="480"/>
      <c r="AH14" s="480"/>
      <c r="AI14" s="480"/>
      <c r="AJ14" s="480"/>
      <c r="AK14" s="480"/>
      <c r="AL14" s="480"/>
      <c r="AM14" s="480"/>
      <c r="AN14" s="480"/>
      <c r="AO14" s="480"/>
      <c r="AP14" s="480"/>
      <c r="AQ14" s="480"/>
      <c r="AR14" s="480"/>
      <c r="AS14" s="480"/>
      <c r="AT14" s="480"/>
    </row>
    <row r="15" spans="2:46" x14ac:dyDescent="0.2">
      <c r="B15" s="480"/>
      <c r="C15" s="480"/>
      <c r="D15" s="480"/>
      <c r="E15" s="480"/>
      <c r="F15" s="480"/>
      <c r="G15" s="480"/>
      <c r="H15" s="480"/>
      <c r="I15" s="480"/>
      <c r="J15" s="480"/>
      <c r="K15" s="480"/>
      <c r="L15" s="480"/>
      <c r="M15" s="480"/>
      <c r="N15" s="480"/>
      <c r="O15" s="480"/>
      <c r="P15" s="480"/>
      <c r="Q15" s="480"/>
      <c r="R15" s="480"/>
      <c r="S15" s="480"/>
      <c r="T15" s="480"/>
      <c r="U15" s="480"/>
      <c r="V15" s="480"/>
      <c r="W15" s="480"/>
      <c r="X15" s="480"/>
      <c r="Y15" s="480"/>
      <c r="Z15" s="480"/>
      <c r="AA15" s="480"/>
      <c r="AB15" s="480"/>
      <c r="AC15" s="480"/>
      <c r="AD15" s="480"/>
      <c r="AE15" s="480"/>
      <c r="AF15" s="480"/>
      <c r="AG15" s="480"/>
      <c r="AH15" s="480"/>
      <c r="AI15" s="480"/>
      <c r="AJ15" s="480"/>
      <c r="AK15" s="480"/>
      <c r="AL15" s="480"/>
      <c r="AM15" s="480"/>
      <c r="AN15" s="480"/>
      <c r="AO15" s="480"/>
      <c r="AP15" s="480"/>
      <c r="AQ15" s="480"/>
      <c r="AR15" s="480"/>
      <c r="AS15" s="480"/>
      <c r="AT15" s="480"/>
    </row>
    <row r="16" spans="2:46" x14ac:dyDescent="0.2"/>
    <row r="17" spans="2:46" x14ac:dyDescent="0.2"/>
    <row r="18" spans="2:46" x14ac:dyDescent="0.2"/>
    <row r="19" spans="2:46" x14ac:dyDescent="0.2"/>
    <row r="20" spans="2:46" x14ac:dyDescent="0.2"/>
    <row r="21" spans="2:46" ht="18" customHeight="1" x14ac:dyDescent="0.2">
      <c r="B21" s="483"/>
      <c r="C21" s="484"/>
      <c r="D21" s="484"/>
      <c r="E21" s="484"/>
      <c r="F21" s="484"/>
      <c r="G21" s="484"/>
      <c r="H21" s="484"/>
      <c r="I21" s="484"/>
      <c r="J21" s="485" t="s">
        <v>1</v>
      </c>
      <c r="K21" s="485"/>
      <c r="L21" s="485"/>
      <c r="M21" s="485"/>
      <c r="N21" s="485"/>
      <c r="O21" s="485"/>
      <c r="P21" s="485"/>
      <c r="Q21" s="485"/>
      <c r="R21" s="485"/>
      <c r="S21" s="485"/>
      <c r="T21" s="485"/>
      <c r="U21" s="485"/>
      <c r="V21" s="485"/>
      <c r="W21" s="485"/>
      <c r="X21" s="485"/>
      <c r="Y21" s="485"/>
      <c r="Z21" s="485"/>
      <c r="AA21" s="485"/>
      <c r="AB21" s="485"/>
      <c r="AC21" s="485"/>
      <c r="AD21" s="485"/>
      <c r="AE21" s="485"/>
      <c r="AF21" s="485"/>
      <c r="AG21" s="485"/>
      <c r="AH21" s="485"/>
      <c r="AI21" s="485"/>
      <c r="AJ21" s="485"/>
      <c r="AK21" s="485"/>
      <c r="AL21" s="485"/>
      <c r="AM21" s="485"/>
    </row>
    <row r="22" spans="2:46" ht="18.75" customHeight="1" x14ac:dyDescent="0.2">
      <c r="B22" s="484"/>
      <c r="C22" s="484"/>
      <c r="D22" s="484"/>
      <c r="E22" s="484"/>
      <c r="F22" s="484"/>
      <c r="G22" s="484"/>
      <c r="H22" s="484"/>
      <c r="I22" s="484"/>
      <c r="J22" s="485"/>
      <c r="K22" s="485"/>
      <c r="L22" s="485"/>
      <c r="M22" s="485"/>
      <c r="N22" s="485"/>
      <c r="O22" s="485"/>
      <c r="P22" s="485"/>
      <c r="Q22" s="485"/>
      <c r="R22" s="485"/>
      <c r="S22" s="485"/>
      <c r="T22" s="485"/>
      <c r="U22" s="485"/>
      <c r="V22" s="485"/>
      <c r="W22" s="485"/>
      <c r="X22" s="485"/>
      <c r="Y22" s="485"/>
      <c r="Z22" s="485"/>
      <c r="AA22" s="485"/>
      <c r="AB22" s="485"/>
      <c r="AC22" s="485"/>
      <c r="AD22" s="485"/>
      <c r="AE22" s="485"/>
      <c r="AF22" s="485"/>
      <c r="AG22" s="485"/>
      <c r="AH22" s="485"/>
      <c r="AI22" s="485"/>
      <c r="AJ22" s="485"/>
      <c r="AK22" s="485"/>
      <c r="AL22" s="485"/>
      <c r="AM22" s="485"/>
    </row>
    <row r="23" spans="2:46" ht="15" customHeight="1" x14ac:dyDescent="0.2">
      <c r="B23" s="484"/>
      <c r="C23" s="484"/>
      <c r="D23" s="484"/>
      <c r="E23" s="484"/>
      <c r="F23" s="484"/>
      <c r="G23" s="484"/>
      <c r="H23" s="484"/>
      <c r="I23" s="484"/>
      <c r="J23" s="485"/>
      <c r="K23" s="485"/>
      <c r="L23" s="485"/>
      <c r="M23" s="485"/>
      <c r="N23" s="485"/>
      <c r="O23" s="485"/>
      <c r="P23" s="485"/>
      <c r="Q23" s="485"/>
      <c r="R23" s="485"/>
      <c r="S23" s="485"/>
      <c r="T23" s="485"/>
      <c r="U23" s="485"/>
      <c r="V23" s="485"/>
      <c r="W23" s="485"/>
      <c r="X23" s="485"/>
      <c r="Y23" s="485"/>
      <c r="Z23" s="485"/>
      <c r="AA23" s="485"/>
      <c r="AB23" s="485"/>
      <c r="AC23" s="485"/>
      <c r="AD23" s="485"/>
      <c r="AE23" s="485"/>
      <c r="AF23" s="485"/>
      <c r="AG23" s="485"/>
      <c r="AH23" s="485"/>
      <c r="AI23" s="485"/>
      <c r="AJ23" s="485"/>
      <c r="AK23" s="485"/>
      <c r="AL23" s="485"/>
      <c r="AM23" s="485"/>
    </row>
    <row r="24" spans="2:46" ht="26.1" customHeight="1" thickBot="1" x14ac:dyDescent="0.25"/>
    <row r="25" spans="2:46" ht="15" customHeight="1" x14ac:dyDescent="0.25">
      <c r="B25" s="486" t="s">
        <v>2</v>
      </c>
      <c r="C25" s="486"/>
      <c r="D25" s="487"/>
      <c r="E25" s="488" t="s">
        <v>54</v>
      </c>
      <c r="F25" s="489"/>
      <c r="G25" s="489"/>
      <c r="H25" s="489"/>
      <c r="I25" s="489"/>
      <c r="J25" s="183"/>
      <c r="K25" s="184"/>
      <c r="L25" s="184"/>
      <c r="M25" s="184"/>
      <c r="N25" s="184"/>
      <c r="O25" s="185"/>
      <c r="P25" s="183"/>
      <c r="Q25" s="184"/>
      <c r="R25" s="184"/>
      <c r="S25" s="184"/>
      <c r="T25" s="184"/>
      <c r="U25" s="185"/>
      <c r="V25" s="201"/>
      <c r="W25" s="202"/>
      <c r="X25" s="202"/>
      <c r="Y25" s="202"/>
      <c r="Z25" s="202"/>
      <c r="AA25" s="203"/>
      <c r="AB25" s="201"/>
      <c r="AC25" s="202"/>
      <c r="AD25" s="202"/>
      <c r="AE25" s="202"/>
      <c r="AF25" s="202"/>
      <c r="AG25" s="203"/>
      <c r="AH25" s="204"/>
      <c r="AI25" s="205"/>
      <c r="AJ25" s="205"/>
      <c r="AK25" s="205"/>
      <c r="AL25" s="205"/>
      <c r="AM25" s="206"/>
      <c r="AO25" s="494" t="s">
        <v>39</v>
      </c>
      <c r="AP25" s="495"/>
      <c r="AQ25" s="495"/>
      <c r="AR25" s="495"/>
      <c r="AS25" s="495"/>
      <c r="AT25" s="496"/>
    </row>
    <row r="26" spans="2:46" ht="15" customHeight="1" x14ac:dyDescent="0.25">
      <c r="B26" s="486"/>
      <c r="C26" s="486"/>
      <c r="D26" s="487"/>
      <c r="E26" s="490"/>
      <c r="F26" s="491"/>
      <c r="G26" s="491"/>
      <c r="H26" s="491"/>
      <c r="I26" s="491"/>
      <c r="J26" s="186"/>
      <c r="K26" s="187"/>
      <c r="L26" s="187"/>
      <c r="M26" s="187"/>
      <c r="N26" s="187"/>
      <c r="O26" s="188"/>
      <c r="P26" s="186"/>
      <c r="Q26" s="187"/>
      <c r="R26" s="187"/>
      <c r="S26" s="187"/>
      <c r="T26" s="187"/>
      <c r="U26" s="188"/>
      <c r="V26" s="207"/>
      <c r="W26" s="208"/>
      <c r="X26" s="208"/>
      <c r="Y26" s="208"/>
      <c r="Z26" s="208"/>
      <c r="AA26" s="209"/>
      <c r="AB26" s="207"/>
      <c r="AC26" s="208"/>
      <c r="AD26" s="208"/>
      <c r="AE26" s="208"/>
      <c r="AF26" s="208"/>
      <c r="AG26" s="209"/>
      <c r="AH26" s="210"/>
      <c r="AI26" s="211"/>
      <c r="AJ26" s="211"/>
      <c r="AK26" s="211"/>
      <c r="AL26" s="211"/>
      <c r="AM26" s="212"/>
      <c r="AO26" s="497"/>
      <c r="AP26" s="498"/>
      <c r="AQ26" s="498"/>
      <c r="AR26" s="498"/>
      <c r="AS26" s="498"/>
      <c r="AT26" s="499"/>
    </row>
    <row r="27" spans="2:46" ht="15" customHeight="1" x14ac:dyDescent="0.25">
      <c r="B27" s="486"/>
      <c r="C27" s="486"/>
      <c r="D27" s="487"/>
      <c r="E27" s="490"/>
      <c r="F27" s="491"/>
      <c r="G27" s="491"/>
      <c r="H27" s="491"/>
      <c r="I27" s="491"/>
      <c r="J27" s="186"/>
      <c r="K27" s="187"/>
      <c r="L27" s="187"/>
      <c r="M27" s="187"/>
      <c r="N27" s="187"/>
      <c r="O27" s="188"/>
      <c r="P27" s="186"/>
      <c r="Q27" s="187"/>
      <c r="R27" s="187"/>
      <c r="S27" s="187"/>
      <c r="T27" s="187"/>
      <c r="U27" s="188"/>
      <c r="V27" s="207"/>
      <c r="W27" s="208"/>
      <c r="X27" s="208"/>
      <c r="Y27" s="208"/>
      <c r="Z27" s="208"/>
      <c r="AA27" s="209"/>
      <c r="AB27" s="207"/>
      <c r="AC27" s="208"/>
      <c r="AD27" s="208"/>
      <c r="AE27" s="208"/>
      <c r="AF27" s="208"/>
      <c r="AG27" s="209"/>
      <c r="AH27" s="210"/>
      <c r="AI27" s="211"/>
      <c r="AJ27" s="211"/>
      <c r="AK27" s="211"/>
      <c r="AL27" s="211"/>
      <c r="AM27" s="212"/>
      <c r="AO27" s="497"/>
      <c r="AP27" s="498"/>
      <c r="AQ27" s="498"/>
      <c r="AR27" s="498"/>
      <c r="AS27" s="498"/>
      <c r="AT27" s="499"/>
    </row>
    <row r="28" spans="2:46" ht="15" customHeight="1" x14ac:dyDescent="0.25">
      <c r="B28" s="486"/>
      <c r="C28" s="486"/>
      <c r="D28" s="487"/>
      <c r="E28" s="490"/>
      <c r="F28" s="491"/>
      <c r="G28" s="491"/>
      <c r="H28" s="491"/>
      <c r="I28" s="491"/>
      <c r="J28" s="186"/>
      <c r="K28" s="187"/>
      <c r="L28" s="187"/>
      <c r="M28" s="187"/>
      <c r="N28" s="187"/>
      <c r="O28" s="188"/>
      <c r="P28" s="186"/>
      <c r="Q28" s="187"/>
      <c r="R28" s="187"/>
      <c r="S28" s="187"/>
      <c r="T28" s="187"/>
      <c r="U28" s="188"/>
      <c r="V28" s="207"/>
      <c r="W28" s="208"/>
      <c r="X28" s="208"/>
      <c r="Y28" s="208"/>
      <c r="Z28" s="208"/>
      <c r="AA28" s="209"/>
      <c r="AB28" s="207"/>
      <c r="AC28" s="208"/>
      <c r="AD28" s="208"/>
      <c r="AE28" s="208"/>
      <c r="AF28" s="208"/>
      <c r="AG28" s="209"/>
      <c r="AH28" s="210"/>
      <c r="AI28" s="211"/>
      <c r="AJ28" s="211"/>
      <c r="AK28" s="211"/>
      <c r="AL28" s="211"/>
      <c r="AM28" s="212"/>
      <c r="AO28" s="497"/>
      <c r="AP28" s="498"/>
      <c r="AQ28" s="498"/>
      <c r="AR28" s="498"/>
      <c r="AS28" s="498"/>
      <c r="AT28" s="499"/>
    </row>
    <row r="29" spans="2:46" ht="15" customHeight="1" x14ac:dyDescent="0.25">
      <c r="B29" s="486"/>
      <c r="C29" s="486"/>
      <c r="D29" s="487"/>
      <c r="E29" s="490"/>
      <c r="F29" s="491"/>
      <c r="G29" s="491"/>
      <c r="H29" s="491"/>
      <c r="I29" s="491"/>
      <c r="J29" s="186"/>
      <c r="K29" s="187"/>
      <c r="L29" s="187"/>
      <c r="M29" s="187"/>
      <c r="N29" s="187"/>
      <c r="O29" s="188"/>
      <c r="P29" s="186"/>
      <c r="Q29" s="187"/>
      <c r="R29" s="187"/>
      <c r="S29" s="187"/>
      <c r="T29" s="187"/>
      <c r="U29" s="188"/>
      <c r="V29" s="207"/>
      <c r="W29" s="208"/>
      <c r="X29" s="208"/>
      <c r="Y29" s="208"/>
      <c r="Z29" s="208"/>
      <c r="AA29" s="209"/>
      <c r="AB29" s="207"/>
      <c r="AC29" s="208"/>
      <c r="AD29" s="208"/>
      <c r="AE29" s="208"/>
      <c r="AF29" s="208"/>
      <c r="AG29" s="209"/>
      <c r="AH29" s="210"/>
      <c r="AI29" s="211"/>
      <c r="AJ29" s="211"/>
      <c r="AK29" s="211"/>
      <c r="AL29" s="211"/>
      <c r="AM29" s="212"/>
      <c r="AO29" s="497"/>
      <c r="AP29" s="498"/>
      <c r="AQ29" s="498"/>
      <c r="AR29" s="498"/>
      <c r="AS29" s="498"/>
      <c r="AT29" s="499"/>
    </row>
    <row r="30" spans="2:46" ht="15" customHeight="1" x14ac:dyDescent="0.25">
      <c r="B30" s="486"/>
      <c r="C30" s="486"/>
      <c r="D30" s="487"/>
      <c r="E30" s="490"/>
      <c r="F30" s="491"/>
      <c r="G30" s="491"/>
      <c r="H30" s="491"/>
      <c r="I30" s="491"/>
      <c r="J30" s="186"/>
      <c r="K30" s="187"/>
      <c r="L30" s="187"/>
      <c r="M30" s="187"/>
      <c r="N30" s="187"/>
      <c r="O30" s="188"/>
      <c r="P30" s="186"/>
      <c r="Q30" s="187"/>
      <c r="R30" s="187"/>
      <c r="S30" s="187"/>
      <c r="T30" s="187"/>
      <c r="U30" s="188"/>
      <c r="V30" s="207"/>
      <c r="W30" s="208"/>
      <c r="X30" s="208"/>
      <c r="Y30" s="208"/>
      <c r="Z30" s="208"/>
      <c r="AA30" s="209"/>
      <c r="AB30" s="207"/>
      <c r="AC30" s="208"/>
      <c r="AD30" s="208"/>
      <c r="AE30" s="208"/>
      <c r="AF30" s="208"/>
      <c r="AG30" s="209"/>
      <c r="AH30" s="210"/>
      <c r="AI30" s="211"/>
      <c r="AJ30" s="211"/>
      <c r="AK30" s="211"/>
      <c r="AL30" s="211"/>
      <c r="AM30" s="212"/>
      <c r="AO30" s="497"/>
      <c r="AP30" s="498"/>
      <c r="AQ30" s="498"/>
      <c r="AR30" s="498"/>
      <c r="AS30" s="498"/>
      <c r="AT30" s="499"/>
    </row>
    <row r="31" spans="2:46" ht="15" customHeight="1" x14ac:dyDescent="0.25">
      <c r="B31" s="486"/>
      <c r="C31" s="486"/>
      <c r="D31" s="487"/>
      <c r="E31" s="490"/>
      <c r="F31" s="491"/>
      <c r="G31" s="491"/>
      <c r="H31" s="491"/>
      <c r="I31" s="491"/>
      <c r="J31" s="186"/>
      <c r="K31" s="187"/>
      <c r="L31" s="187"/>
      <c r="M31" s="187"/>
      <c r="N31" s="187"/>
      <c r="O31" s="188"/>
      <c r="P31" s="186"/>
      <c r="Q31" s="187"/>
      <c r="R31" s="187"/>
      <c r="S31" s="187"/>
      <c r="T31" s="187"/>
      <c r="U31" s="188"/>
      <c r="V31" s="207"/>
      <c r="W31" s="208"/>
      <c r="X31" s="208"/>
      <c r="Y31" s="208"/>
      <c r="Z31" s="208"/>
      <c r="AA31" s="209"/>
      <c r="AB31" s="207"/>
      <c r="AC31" s="208"/>
      <c r="AD31" s="208"/>
      <c r="AE31" s="208"/>
      <c r="AF31" s="208"/>
      <c r="AG31" s="209"/>
      <c r="AH31" s="210"/>
      <c r="AI31" s="211"/>
      <c r="AJ31" s="211"/>
      <c r="AK31" s="211"/>
      <c r="AL31" s="211"/>
      <c r="AM31" s="212"/>
      <c r="AO31" s="497"/>
      <c r="AP31" s="498"/>
      <c r="AQ31" s="498"/>
      <c r="AR31" s="498"/>
      <c r="AS31" s="498"/>
      <c r="AT31" s="499"/>
    </row>
    <row r="32" spans="2:46" ht="15" customHeight="1" x14ac:dyDescent="0.25">
      <c r="B32" s="486"/>
      <c r="C32" s="486"/>
      <c r="D32" s="487"/>
      <c r="E32" s="490"/>
      <c r="F32" s="491"/>
      <c r="G32" s="491"/>
      <c r="H32" s="491"/>
      <c r="I32" s="491"/>
      <c r="J32" s="186"/>
      <c r="K32" s="187"/>
      <c r="L32" s="187"/>
      <c r="M32" s="187"/>
      <c r="N32" s="187"/>
      <c r="O32" s="188"/>
      <c r="P32" s="186"/>
      <c r="Q32" s="187"/>
      <c r="R32" s="187"/>
      <c r="S32" s="187"/>
      <c r="T32" s="187"/>
      <c r="U32" s="188"/>
      <c r="V32" s="207"/>
      <c r="W32" s="208"/>
      <c r="X32" s="208"/>
      <c r="Y32" s="208"/>
      <c r="Z32" s="208"/>
      <c r="AA32" s="209"/>
      <c r="AB32" s="207"/>
      <c r="AC32" s="208"/>
      <c r="AD32" s="208"/>
      <c r="AE32" s="208"/>
      <c r="AF32" s="208"/>
      <c r="AG32" s="209"/>
      <c r="AH32" s="210"/>
      <c r="AI32" s="211"/>
      <c r="AJ32" s="211"/>
      <c r="AK32" s="211"/>
      <c r="AL32" s="211"/>
      <c r="AM32" s="212"/>
      <c r="AO32" s="497"/>
      <c r="AP32" s="498"/>
      <c r="AQ32" s="498"/>
      <c r="AR32" s="498"/>
      <c r="AS32" s="498"/>
      <c r="AT32" s="499"/>
    </row>
    <row r="33" spans="2:46" ht="15" customHeight="1" x14ac:dyDescent="0.25">
      <c r="B33" s="486"/>
      <c r="C33" s="486"/>
      <c r="D33" s="487"/>
      <c r="E33" s="490"/>
      <c r="F33" s="491"/>
      <c r="G33" s="491"/>
      <c r="H33" s="491"/>
      <c r="I33" s="491"/>
      <c r="J33" s="186"/>
      <c r="K33" s="187"/>
      <c r="L33" s="187"/>
      <c r="M33" s="187"/>
      <c r="N33" s="187"/>
      <c r="O33" s="188"/>
      <c r="P33" s="186"/>
      <c r="Q33" s="187"/>
      <c r="R33" s="187"/>
      <c r="S33" s="187"/>
      <c r="T33" s="187"/>
      <c r="U33" s="188"/>
      <c r="V33" s="207"/>
      <c r="W33" s="208"/>
      <c r="X33" s="208"/>
      <c r="Y33" s="208"/>
      <c r="Z33" s="208"/>
      <c r="AA33" s="209"/>
      <c r="AB33" s="207"/>
      <c r="AC33" s="208"/>
      <c r="AD33" s="208"/>
      <c r="AE33" s="208"/>
      <c r="AF33" s="208"/>
      <c r="AG33" s="209"/>
      <c r="AH33" s="210"/>
      <c r="AI33" s="211"/>
      <c r="AJ33" s="211"/>
      <c r="AK33" s="211"/>
      <c r="AL33" s="211"/>
      <c r="AM33" s="212"/>
      <c r="AO33" s="497"/>
      <c r="AP33" s="498"/>
      <c r="AQ33" s="498"/>
      <c r="AR33" s="498"/>
      <c r="AS33" s="498"/>
      <c r="AT33" s="499"/>
    </row>
    <row r="34" spans="2:46" ht="15.75" customHeight="1" thickBot="1" x14ac:dyDescent="0.3">
      <c r="B34" s="486"/>
      <c r="C34" s="486"/>
      <c r="D34" s="487"/>
      <c r="E34" s="492"/>
      <c r="F34" s="493"/>
      <c r="G34" s="493"/>
      <c r="H34" s="493"/>
      <c r="I34" s="493"/>
      <c r="J34" s="189"/>
      <c r="K34" s="190"/>
      <c r="L34" s="190"/>
      <c r="M34" s="190"/>
      <c r="N34" s="190"/>
      <c r="O34" s="191"/>
      <c r="P34" s="189"/>
      <c r="Q34" s="190"/>
      <c r="R34" s="190"/>
      <c r="S34" s="190"/>
      <c r="T34" s="190"/>
      <c r="U34" s="191"/>
      <c r="V34" s="213"/>
      <c r="W34" s="214"/>
      <c r="X34" s="214"/>
      <c r="Y34" s="214"/>
      <c r="Z34" s="214"/>
      <c r="AA34" s="215"/>
      <c r="AB34" s="213"/>
      <c r="AC34" s="214"/>
      <c r="AD34" s="214"/>
      <c r="AE34" s="214"/>
      <c r="AF34" s="214"/>
      <c r="AG34" s="215"/>
      <c r="AH34" s="216"/>
      <c r="AI34" s="217"/>
      <c r="AJ34" s="217"/>
      <c r="AK34" s="217"/>
      <c r="AL34" s="217"/>
      <c r="AM34" s="218"/>
      <c r="AO34" s="500"/>
      <c r="AP34" s="501"/>
      <c r="AQ34" s="501"/>
      <c r="AR34" s="501"/>
      <c r="AS34" s="501"/>
      <c r="AT34" s="502"/>
    </row>
    <row r="35" spans="2:46" ht="15" customHeight="1" x14ac:dyDescent="0.25">
      <c r="B35" s="486"/>
      <c r="C35" s="486"/>
      <c r="D35" s="487"/>
      <c r="E35" s="488" t="s">
        <v>53</v>
      </c>
      <c r="F35" s="489"/>
      <c r="G35" s="489"/>
      <c r="H35" s="489"/>
      <c r="I35" s="489"/>
      <c r="J35" s="219"/>
      <c r="K35" s="220"/>
      <c r="L35" s="220"/>
      <c r="M35" s="220"/>
      <c r="N35" s="220"/>
      <c r="O35" s="221"/>
      <c r="P35" s="192"/>
      <c r="Q35" s="193"/>
      <c r="R35" s="193"/>
      <c r="S35" s="193"/>
      <c r="T35" s="193"/>
      <c r="U35" s="194"/>
      <c r="V35" s="183"/>
      <c r="W35" s="184"/>
      <c r="X35" s="184"/>
      <c r="Y35" s="184"/>
      <c r="Z35" s="184"/>
      <c r="AA35" s="185"/>
      <c r="AB35" s="201"/>
      <c r="AC35" s="202"/>
      <c r="AD35" s="202"/>
      <c r="AE35" s="202"/>
      <c r="AF35" s="202"/>
      <c r="AG35" s="203"/>
      <c r="AH35" s="204"/>
      <c r="AI35" s="205"/>
      <c r="AJ35" s="205"/>
      <c r="AK35" s="205"/>
      <c r="AL35" s="205"/>
      <c r="AM35" s="206"/>
      <c r="AO35" s="504" t="s">
        <v>40</v>
      </c>
      <c r="AP35" s="505"/>
      <c r="AQ35" s="505"/>
      <c r="AR35" s="505"/>
      <c r="AS35" s="505"/>
      <c r="AT35" s="506"/>
    </row>
    <row r="36" spans="2:46" ht="15" customHeight="1" x14ac:dyDescent="0.25">
      <c r="B36" s="486"/>
      <c r="C36" s="486"/>
      <c r="D36" s="487"/>
      <c r="E36" s="503"/>
      <c r="F36" s="491"/>
      <c r="G36" s="491"/>
      <c r="H36" s="491"/>
      <c r="I36" s="491"/>
      <c r="J36" s="222"/>
      <c r="K36" s="223"/>
      <c r="L36" s="223"/>
      <c r="M36" s="223"/>
      <c r="N36" s="223"/>
      <c r="O36" s="224"/>
      <c r="P36" s="195"/>
      <c r="Q36" s="196"/>
      <c r="R36" s="196"/>
      <c r="S36" s="196"/>
      <c r="T36" s="196"/>
      <c r="U36" s="197"/>
      <c r="V36" s="186"/>
      <c r="W36" s="187"/>
      <c r="X36" s="187"/>
      <c r="Y36" s="187"/>
      <c r="Z36" s="187"/>
      <c r="AA36" s="188"/>
      <c r="AB36" s="207"/>
      <c r="AC36" s="208"/>
      <c r="AD36" s="208"/>
      <c r="AE36" s="208"/>
      <c r="AF36" s="208"/>
      <c r="AG36" s="209"/>
      <c r="AH36" s="210"/>
      <c r="AI36" s="211"/>
      <c r="AJ36" s="211"/>
      <c r="AK36" s="211"/>
      <c r="AL36" s="211"/>
      <c r="AM36" s="212"/>
      <c r="AO36" s="507"/>
      <c r="AP36" s="508"/>
      <c r="AQ36" s="508"/>
      <c r="AR36" s="508"/>
      <c r="AS36" s="508"/>
      <c r="AT36" s="509"/>
    </row>
    <row r="37" spans="2:46" ht="15" customHeight="1" x14ac:dyDescent="0.25">
      <c r="B37" s="486"/>
      <c r="C37" s="486"/>
      <c r="D37" s="487"/>
      <c r="E37" s="490"/>
      <c r="F37" s="491"/>
      <c r="G37" s="491"/>
      <c r="H37" s="491"/>
      <c r="I37" s="491"/>
      <c r="J37" s="222"/>
      <c r="K37" s="223"/>
      <c r="L37" s="223"/>
      <c r="M37" s="223"/>
      <c r="N37" s="223"/>
      <c r="O37" s="224"/>
      <c r="P37" s="195"/>
      <c r="Q37" s="196"/>
      <c r="R37" s="196"/>
      <c r="S37" s="196"/>
      <c r="T37" s="196"/>
      <c r="U37" s="197"/>
      <c r="V37" s="186"/>
      <c r="W37" s="187"/>
      <c r="X37" s="187"/>
      <c r="Y37" s="187"/>
      <c r="Z37" s="187"/>
      <c r="AA37" s="188"/>
      <c r="AB37" s="207"/>
      <c r="AC37" s="208"/>
      <c r="AD37" s="208"/>
      <c r="AE37" s="208"/>
      <c r="AF37" s="208"/>
      <c r="AG37" s="209"/>
      <c r="AH37" s="210"/>
      <c r="AI37" s="211"/>
      <c r="AJ37" s="211"/>
      <c r="AK37" s="211"/>
      <c r="AL37" s="211"/>
      <c r="AM37" s="212"/>
      <c r="AO37" s="507"/>
      <c r="AP37" s="508"/>
      <c r="AQ37" s="508"/>
      <c r="AR37" s="508"/>
      <c r="AS37" s="508"/>
      <c r="AT37" s="509"/>
    </row>
    <row r="38" spans="2:46" ht="15" customHeight="1" x14ac:dyDescent="0.25">
      <c r="B38" s="486"/>
      <c r="C38" s="486"/>
      <c r="D38" s="487"/>
      <c r="E38" s="490"/>
      <c r="F38" s="491"/>
      <c r="G38" s="491"/>
      <c r="H38" s="491"/>
      <c r="I38" s="491"/>
      <c r="J38" s="222"/>
      <c r="K38" s="223"/>
      <c r="L38" s="223"/>
      <c r="M38" s="223"/>
      <c r="N38" s="223"/>
      <c r="O38" s="224"/>
      <c r="P38" s="195"/>
      <c r="Q38" s="196"/>
      <c r="R38" s="196"/>
      <c r="S38" s="196"/>
      <c r="T38" s="196"/>
      <c r="U38" s="197"/>
      <c r="V38" s="186"/>
      <c r="W38" s="187"/>
      <c r="X38" s="187"/>
      <c r="Y38" s="187"/>
      <c r="Z38" s="187"/>
      <c r="AA38" s="188"/>
      <c r="AB38" s="207"/>
      <c r="AC38" s="208"/>
      <c r="AD38" s="208"/>
      <c r="AE38" s="208"/>
      <c r="AF38" s="208"/>
      <c r="AG38" s="209"/>
      <c r="AH38" s="210"/>
      <c r="AI38" s="211"/>
      <c r="AJ38" s="211"/>
      <c r="AK38" s="211"/>
      <c r="AL38" s="211"/>
      <c r="AM38" s="212"/>
      <c r="AO38" s="507"/>
      <c r="AP38" s="508"/>
      <c r="AQ38" s="508"/>
      <c r="AR38" s="508"/>
      <c r="AS38" s="508"/>
      <c r="AT38" s="509"/>
    </row>
    <row r="39" spans="2:46" ht="15" customHeight="1" x14ac:dyDescent="0.25">
      <c r="B39" s="486"/>
      <c r="C39" s="486"/>
      <c r="D39" s="487"/>
      <c r="E39" s="490"/>
      <c r="F39" s="491"/>
      <c r="G39" s="491"/>
      <c r="H39" s="491"/>
      <c r="I39" s="491"/>
      <c r="J39" s="222"/>
      <c r="K39" s="223"/>
      <c r="L39" s="223"/>
      <c r="M39" s="223"/>
      <c r="N39" s="223"/>
      <c r="O39" s="224"/>
      <c r="P39" s="195"/>
      <c r="Q39" s="196"/>
      <c r="R39" s="196"/>
      <c r="S39" s="196"/>
      <c r="T39" s="196"/>
      <c r="U39" s="197"/>
      <c r="V39" s="186"/>
      <c r="W39" s="187"/>
      <c r="X39" s="187"/>
      <c r="Y39" s="187"/>
      <c r="Z39" s="187"/>
      <c r="AA39" s="188"/>
      <c r="AB39" s="207"/>
      <c r="AC39" s="208"/>
      <c r="AD39" s="208"/>
      <c r="AE39" s="208"/>
      <c r="AF39" s="208"/>
      <c r="AG39" s="209"/>
      <c r="AH39" s="210"/>
      <c r="AI39" s="211"/>
      <c r="AJ39" s="211"/>
      <c r="AK39" s="211"/>
      <c r="AL39" s="211"/>
      <c r="AM39" s="212"/>
      <c r="AO39" s="507"/>
      <c r="AP39" s="508"/>
      <c r="AQ39" s="508"/>
      <c r="AR39" s="508"/>
      <c r="AS39" s="508"/>
      <c r="AT39" s="509"/>
    </row>
    <row r="40" spans="2:46" ht="15" customHeight="1" x14ac:dyDescent="0.25">
      <c r="B40" s="486"/>
      <c r="C40" s="486"/>
      <c r="D40" s="487"/>
      <c r="E40" s="490"/>
      <c r="F40" s="491"/>
      <c r="G40" s="491"/>
      <c r="H40" s="491"/>
      <c r="I40" s="491"/>
      <c r="J40" s="222"/>
      <c r="K40" s="223"/>
      <c r="L40" s="223"/>
      <c r="M40" s="223"/>
      <c r="N40" s="223"/>
      <c r="O40" s="224"/>
      <c r="P40" s="195"/>
      <c r="Q40" s="196"/>
      <c r="R40" s="196"/>
      <c r="S40" s="196"/>
      <c r="T40" s="196"/>
      <c r="U40" s="197"/>
      <c r="V40" s="186"/>
      <c r="W40" s="187"/>
      <c r="X40" s="187"/>
      <c r="Y40" s="187"/>
      <c r="Z40" s="187"/>
      <c r="AA40" s="188"/>
      <c r="AB40" s="207"/>
      <c r="AC40" s="208"/>
      <c r="AD40" s="208"/>
      <c r="AE40" s="208"/>
      <c r="AF40" s="208"/>
      <c r="AG40" s="209"/>
      <c r="AH40" s="210"/>
      <c r="AI40" s="211"/>
      <c r="AJ40" s="211"/>
      <c r="AK40" s="211"/>
      <c r="AL40" s="211"/>
      <c r="AM40" s="212"/>
      <c r="AO40" s="507"/>
      <c r="AP40" s="508"/>
      <c r="AQ40" s="508"/>
      <c r="AR40" s="508"/>
      <c r="AS40" s="508"/>
      <c r="AT40" s="509"/>
    </row>
    <row r="41" spans="2:46" ht="15" customHeight="1" x14ac:dyDescent="0.25">
      <c r="B41" s="486"/>
      <c r="C41" s="486"/>
      <c r="D41" s="487"/>
      <c r="E41" s="490"/>
      <c r="F41" s="491"/>
      <c r="G41" s="491"/>
      <c r="H41" s="491"/>
      <c r="I41" s="491"/>
      <c r="J41" s="222"/>
      <c r="K41" s="223"/>
      <c r="L41" s="223"/>
      <c r="M41" s="223"/>
      <c r="N41" s="223"/>
      <c r="O41" s="224"/>
      <c r="P41" s="195"/>
      <c r="Q41" s="196"/>
      <c r="R41" s="196"/>
      <c r="S41" s="196"/>
      <c r="T41" s="196"/>
      <c r="U41" s="197"/>
      <c r="V41" s="186"/>
      <c r="W41" s="187"/>
      <c r="X41" s="187"/>
      <c r="Y41" s="187"/>
      <c r="Z41" s="187"/>
      <c r="AA41" s="188"/>
      <c r="AB41" s="207"/>
      <c r="AC41" s="208"/>
      <c r="AD41" s="208"/>
      <c r="AE41" s="208"/>
      <c r="AF41" s="208"/>
      <c r="AG41" s="209"/>
      <c r="AH41" s="210"/>
      <c r="AI41" s="211"/>
      <c r="AJ41" s="211"/>
      <c r="AK41" s="211"/>
      <c r="AL41" s="211"/>
      <c r="AM41" s="212"/>
      <c r="AO41" s="507"/>
      <c r="AP41" s="508"/>
      <c r="AQ41" s="508"/>
      <c r="AR41" s="508"/>
      <c r="AS41" s="508"/>
      <c r="AT41" s="509"/>
    </row>
    <row r="42" spans="2:46" ht="15" customHeight="1" x14ac:dyDescent="0.25">
      <c r="B42" s="486"/>
      <c r="C42" s="486"/>
      <c r="D42" s="487"/>
      <c r="E42" s="490"/>
      <c r="F42" s="491"/>
      <c r="G42" s="491"/>
      <c r="H42" s="491"/>
      <c r="I42" s="491"/>
      <c r="J42" s="222"/>
      <c r="K42" s="223"/>
      <c r="L42" s="223"/>
      <c r="M42" s="223"/>
      <c r="N42" s="223"/>
      <c r="O42" s="224"/>
      <c r="P42" s="195"/>
      <c r="Q42" s="196"/>
      <c r="R42" s="196"/>
      <c r="S42" s="196"/>
      <c r="T42" s="196"/>
      <c r="U42" s="197"/>
      <c r="V42" s="186"/>
      <c r="W42" s="187"/>
      <c r="X42" s="187"/>
      <c r="Y42" s="187"/>
      <c r="Z42" s="187"/>
      <c r="AA42" s="188"/>
      <c r="AB42" s="207"/>
      <c r="AC42" s="208"/>
      <c r="AD42" s="208"/>
      <c r="AE42" s="208"/>
      <c r="AF42" s="208"/>
      <c r="AG42" s="209"/>
      <c r="AH42" s="210"/>
      <c r="AI42" s="211"/>
      <c r="AJ42" s="211"/>
      <c r="AK42" s="211"/>
      <c r="AL42" s="211"/>
      <c r="AM42" s="212"/>
      <c r="AO42" s="507"/>
      <c r="AP42" s="508"/>
      <c r="AQ42" s="508"/>
      <c r="AR42" s="508"/>
      <c r="AS42" s="508"/>
      <c r="AT42" s="509"/>
    </row>
    <row r="43" spans="2:46" ht="15" customHeight="1" x14ac:dyDescent="0.25">
      <c r="B43" s="486"/>
      <c r="C43" s="486"/>
      <c r="D43" s="487"/>
      <c r="E43" s="490"/>
      <c r="F43" s="491"/>
      <c r="G43" s="491"/>
      <c r="H43" s="491"/>
      <c r="I43" s="491"/>
      <c r="J43" s="222"/>
      <c r="K43" s="223"/>
      <c r="L43" s="223"/>
      <c r="M43" s="223"/>
      <c r="N43" s="223"/>
      <c r="O43" s="224"/>
      <c r="P43" s="195"/>
      <c r="Q43" s="196"/>
      <c r="R43" s="196"/>
      <c r="S43" s="196"/>
      <c r="T43" s="196"/>
      <c r="U43" s="197"/>
      <c r="V43" s="186"/>
      <c r="W43" s="187"/>
      <c r="X43" s="187"/>
      <c r="Y43" s="187"/>
      <c r="Z43" s="187"/>
      <c r="AA43" s="188"/>
      <c r="AB43" s="207"/>
      <c r="AC43" s="208"/>
      <c r="AD43" s="208"/>
      <c r="AE43" s="208"/>
      <c r="AF43" s="208"/>
      <c r="AG43" s="209"/>
      <c r="AH43" s="210"/>
      <c r="AI43" s="211"/>
      <c r="AJ43" s="211"/>
      <c r="AK43" s="211"/>
      <c r="AL43" s="211"/>
      <c r="AM43" s="212"/>
      <c r="AO43" s="507"/>
      <c r="AP43" s="508"/>
      <c r="AQ43" s="508"/>
      <c r="AR43" s="508"/>
      <c r="AS43" s="508"/>
      <c r="AT43" s="509"/>
    </row>
    <row r="44" spans="2:46" ht="15.75" customHeight="1" thickBot="1" x14ac:dyDescent="0.3">
      <c r="B44" s="486"/>
      <c r="C44" s="486"/>
      <c r="D44" s="487"/>
      <c r="E44" s="492"/>
      <c r="F44" s="493"/>
      <c r="G44" s="493"/>
      <c r="H44" s="493"/>
      <c r="I44" s="493"/>
      <c r="J44" s="225"/>
      <c r="K44" s="226"/>
      <c r="L44" s="226"/>
      <c r="M44" s="226"/>
      <c r="N44" s="226"/>
      <c r="O44" s="227"/>
      <c r="P44" s="198"/>
      <c r="Q44" s="199"/>
      <c r="R44" s="199"/>
      <c r="S44" s="199"/>
      <c r="T44" s="199"/>
      <c r="U44" s="200"/>
      <c r="V44" s="189"/>
      <c r="W44" s="190"/>
      <c r="X44" s="190"/>
      <c r="Y44" s="190"/>
      <c r="Z44" s="190"/>
      <c r="AA44" s="191"/>
      <c r="AB44" s="213"/>
      <c r="AC44" s="214"/>
      <c r="AD44" s="214"/>
      <c r="AE44" s="214"/>
      <c r="AF44" s="214"/>
      <c r="AG44" s="215"/>
      <c r="AH44" s="216"/>
      <c r="AI44" s="217"/>
      <c r="AJ44" s="217"/>
      <c r="AK44" s="217"/>
      <c r="AL44" s="217"/>
      <c r="AM44" s="218"/>
      <c r="AO44" s="510"/>
      <c r="AP44" s="511"/>
      <c r="AQ44" s="511"/>
      <c r="AR44" s="511"/>
      <c r="AS44" s="511"/>
      <c r="AT44" s="512"/>
    </row>
    <row r="45" spans="2:46" ht="15" customHeight="1" x14ac:dyDescent="0.25">
      <c r="B45" s="486"/>
      <c r="C45" s="486"/>
      <c r="D45" s="487"/>
      <c r="E45" s="488" t="s">
        <v>55</v>
      </c>
      <c r="F45" s="489"/>
      <c r="G45" s="489"/>
      <c r="H45" s="489"/>
      <c r="I45" s="489"/>
      <c r="J45" s="115"/>
      <c r="K45" s="116"/>
      <c r="L45" s="116"/>
      <c r="M45" s="116"/>
      <c r="N45" s="116"/>
      <c r="O45" s="117"/>
      <c r="P45" s="219"/>
      <c r="Q45" s="220"/>
      <c r="R45" s="220"/>
      <c r="S45" s="220"/>
      <c r="T45" s="220"/>
      <c r="U45" s="221"/>
      <c r="V45" s="192"/>
      <c r="W45" s="193"/>
      <c r="X45" s="193"/>
      <c r="Y45" s="193"/>
      <c r="Z45" s="193"/>
      <c r="AA45" s="194"/>
      <c r="AB45" s="201"/>
      <c r="AC45" s="202"/>
      <c r="AD45" s="202"/>
      <c r="AE45" s="202"/>
      <c r="AF45" s="202"/>
      <c r="AG45" s="203"/>
      <c r="AH45" s="204"/>
      <c r="AI45" s="205"/>
      <c r="AJ45" s="205"/>
      <c r="AK45" s="205"/>
      <c r="AL45" s="205"/>
      <c r="AM45" s="206"/>
      <c r="AO45" s="513" t="s">
        <v>41</v>
      </c>
      <c r="AP45" s="514"/>
      <c r="AQ45" s="514"/>
      <c r="AR45" s="514"/>
      <c r="AS45" s="514"/>
      <c r="AT45" s="515"/>
    </row>
    <row r="46" spans="2:46" ht="15" customHeight="1" x14ac:dyDescent="0.25">
      <c r="B46" s="486"/>
      <c r="C46" s="486"/>
      <c r="D46" s="487"/>
      <c r="E46" s="503"/>
      <c r="F46" s="491"/>
      <c r="G46" s="491"/>
      <c r="H46" s="491"/>
      <c r="I46" s="491"/>
      <c r="J46" s="118"/>
      <c r="K46" s="119"/>
      <c r="L46" s="119"/>
      <c r="M46" s="119"/>
      <c r="N46" s="119"/>
      <c r="O46" s="120"/>
      <c r="P46" s="222"/>
      <c r="Q46" s="223"/>
      <c r="R46" s="223"/>
      <c r="S46" s="223"/>
      <c r="T46" s="223"/>
      <c r="U46" s="224"/>
      <c r="V46" s="195"/>
      <c r="W46" s="196"/>
      <c r="X46" s="196"/>
      <c r="Y46" s="196"/>
      <c r="Z46" s="196"/>
      <c r="AA46" s="197"/>
      <c r="AB46" s="207"/>
      <c r="AC46" s="208"/>
      <c r="AD46" s="208"/>
      <c r="AE46" s="208"/>
      <c r="AF46" s="208"/>
      <c r="AG46" s="209"/>
      <c r="AH46" s="210"/>
      <c r="AI46" s="211"/>
      <c r="AJ46" s="211"/>
      <c r="AK46" s="211"/>
      <c r="AL46" s="211"/>
      <c r="AM46" s="212"/>
      <c r="AO46" s="516"/>
      <c r="AP46" s="517"/>
      <c r="AQ46" s="517"/>
      <c r="AR46" s="517"/>
      <c r="AS46" s="517"/>
      <c r="AT46" s="518"/>
    </row>
    <row r="47" spans="2:46" ht="15" customHeight="1" x14ac:dyDescent="0.25">
      <c r="B47" s="486"/>
      <c r="C47" s="486"/>
      <c r="D47" s="487"/>
      <c r="E47" s="490"/>
      <c r="F47" s="491"/>
      <c r="G47" s="491"/>
      <c r="H47" s="491"/>
      <c r="I47" s="491"/>
      <c r="J47" s="118"/>
      <c r="K47" s="119"/>
      <c r="L47" s="119"/>
      <c r="M47" s="119"/>
      <c r="N47" s="119"/>
      <c r="O47" s="120"/>
      <c r="P47" s="222"/>
      <c r="Q47" s="223"/>
      <c r="R47" s="223"/>
      <c r="S47" s="223"/>
      <c r="T47" s="223"/>
      <c r="U47" s="224"/>
      <c r="V47" s="195"/>
      <c r="W47" s="196"/>
      <c r="X47" s="196"/>
      <c r="Y47" s="196"/>
      <c r="Z47" s="196"/>
      <c r="AA47" s="197"/>
      <c r="AB47" s="207"/>
      <c r="AC47" s="208"/>
      <c r="AD47" s="208"/>
      <c r="AE47" s="208"/>
      <c r="AF47" s="208"/>
      <c r="AG47" s="209"/>
      <c r="AH47" s="210"/>
      <c r="AI47" s="211"/>
      <c r="AJ47" s="211"/>
      <c r="AK47" s="211"/>
      <c r="AL47" s="211"/>
      <c r="AM47" s="212"/>
      <c r="AO47" s="516"/>
      <c r="AP47" s="517"/>
      <c r="AQ47" s="517"/>
      <c r="AR47" s="517"/>
      <c r="AS47" s="517"/>
      <c r="AT47" s="518"/>
    </row>
    <row r="48" spans="2:46" ht="15" customHeight="1" x14ac:dyDescent="0.25">
      <c r="B48" s="486"/>
      <c r="C48" s="486"/>
      <c r="D48" s="487"/>
      <c r="E48" s="490"/>
      <c r="F48" s="491"/>
      <c r="G48" s="491"/>
      <c r="H48" s="491"/>
      <c r="I48" s="491"/>
      <c r="J48" s="118"/>
      <c r="K48" s="119"/>
      <c r="L48" s="119"/>
      <c r="M48" s="119"/>
      <c r="N48" s="119"/>
      <c r="O48" s="120"/>
      <c r="P48" s="222"/>
      <c r="Q48" s="223"/>
      <c r="R48" s="223"/>
      <c r="S48" s="223"/>
      <c r="T48" s="223"/>
      <c r="U48" s="224"/>
      <c r="V48" s="195"/>
      <c r="W48" s="196"/>
      <c r="X48" s="196"/>
      <c r="Y48" s="196"/>
      <c r="Z48" s="196"/>
      <c r="AA48" s="197"/>
      <c r="AB48" s="207"/>
      <c r="AC48" s="208"/>
      <c r="AD48" s="208"/>
      <c r="AE48" s="208"/>
      <c r="AF48" s="208"/>
      <c r="AG48" s="209"/>
      <c r="AH48" s="210"/>
      <c r="AI48" s="211"/>
      <c r="AJ48" s="211"/>
      <c r="AK48" s="211"/>
      <c r="AL48" s="211"/>
      <c r="AM48" s="212"/>
      <c r="AO48" s="516"/>
      <c r="AP48" s="517"/>
      <c r="AQ48" s="517"/>
      <c r="AR48" s="517"/>
      <c r="AS48" s="517"/>
      <c r="AT48" s="518"/>
    </row>
    <row r="49" spans="2:47" ht="15" customHeight="1" x14ac:dyDescent="0.25">
      <c r="B49" s="486"/>
      <c r="C49" s="486"/>
      <c r="D49" s="487"/>
      <c r="E49" s="490"/>
      <c r="F49" s="491"/>
      <c r="G49" s="491"/>
      <c r="H49" s="491"/>
      <c r="I49" s="491"/>
      <c r="J49" s="118"/>
      <c r="K49" s="119"/>
      <c r="L49" s="119"/>
      <c r="M49" s="119"/>
      <c r="N49" s="119"/>
      <c r="O49" s="120"/>
      <c r="P49" s="222"/>
      <c r="Q49" s="223"/>
      <c r="R49" s="223"/>
      <c r="S49" s="223"/>
      <c r="T49" s="223"/>
      <c r="U49" s="224"/>
      <c r="V49" s="195"/>
      <c r="W49" s="196"/>
      <c r="X49" s="196"/>
      <c r="Y49" s="196"/>
      <c r="Z49" s="196"/>
      <c r="AA49" s="197"/>
      <c r="AB49" s="207"/>
      <c r="AC49" s="208"/>
      <c r="AD49" s="208"/>
      <c r="AE49" s="208"/>
      <c r="AF49" s="208"/>
      <c r="AG49" s="209"/>
      <c r="AH49" s="210"/>
      <c r="AI49" s="211"/>
      <c r="AJ49" s="211"/>
      <c r="AK49" s="211"/>
      <c r="AL49" s="211"/>
      <c r="AM49" s="212"/>
      <c r="AO49" s="516"/>
      <c r="AP49" s="517"/>
      <c r="AQ49" s="517"/>
      <c r="AR49" s="517"/>
      <c r="AS49" s="517"/>
      <c r="AT49" s="518"/>
    </row>
    <row r="50" spans="2:47" ht="15" customHeight="1" x14ac:dyDescent="0.25">
      <c r="B50" s="486"/>
      <c r="C50" s="486"/>
      <c r="D50" s="487"/>
      <c r="E50" s="490"/>
      <c r="F50" s="491"/>
      <c r="G50" s="491"/>
      <c r="H50" s="491"/>
      <c r="I50" s="491"/>
      <c r="J50" s="118"/>
      <c r="K50" s="119"/>
      <c r="L50" s="119"/>
      <c r="M50" s="119"/>
      <c r="N50" s="119"/>
      <c r="O50" s="120"/>
      <c r="P50" s="222"/>
      <c r="Q50" s="223"/>
      <c r="R50" s="223"/>
      <c r="S50" s="223"/>
      <c r="T50" s="223"/>
      <c r="U50" s="224"/>
      <c r="V50" s="195"/>
      <c r="W50" s="196"/>
      <c r="X50" s="196"/>
      <c r="Y50" s="196"/>
      <c r="Z50" s="196"/>
      <c r="AA50" s="197"/>
      <c r="AB50" s="207"/>
      <c r="AC50" s="208"/>
      <c r="AD50" s="208"/>
      <c r="AE50" s="208"/>
      <c r="AF50" s="208"/>
      <c r="AG50" s="209"/>
      <c r="AH50" s="210"/>
      <c r="AI50" s="211"/>
      <c r="AJ50" s="211"/>
      <c r="AK50" s="211"/>
      <c r="AL50" s="211"/>
      <c r="AM50" s="212"/>
      <c r="AO50" s="516"/>
      <c r="AP50" s="517"/>
      <c r="AQ50" s="517"/>
      <c r="AR50" s="517"/>
      <c r="AS50" s="517"/>
      <c r="AT50" s="518"/>
    </row>
    <row r="51" spans="2:47" ht="15" customHeight="1" x14ac:dyDescent="0.25">
      <c r="B51" s="486"/>
      <c r="C51" s="486"/>
      <c r="D51" s="487"/>
      <c r="E51" s="490"/>
      <c r="F51" s="491"/>
      <c r="G51" s="491"/>
      <c r="H51" s="491"/>
      <c r="I51" s="491"/>
      <c r="J51" s="118"/>
      <c r="K51" s="119"/>
      <c r="L51" s="119"/>
      <c r="M51" s="119"/>
      <c r="N51" s="119"/>
      <c r="O51" s="120"/>
      <c r="P51" s="222"/>
      <c r="Q51" s="223"/>
      <c r="R51" s="223"/>
      <c r="S51" s="223"/>
      <c r="T51" s="223"/>
      <c r="U51" s="224"/>
      <c r="V51" s="195"/>
      <c r="W51" s="196"/>
      <c r="X51" s="196"/>
      <c r="Y51" s="196"/>
      <c r="Z51" s="196"/>
      <c r="AA51" s="197"/>
      <c r="AB51" s="207"/>
      <c r="AC51" s="208"/>
      <c r="AD51" s="208"/>
      <c r="AE51" s="208"/>
      <c r="AF51" s="208"/>
      <c r="AG51" s="209"/>
      <c r="AH51" s="210"/>
      <c r="AI51" s="211"/>
      <c r="AJ51" s="211"/>
      <c r="AK51" s="211"/>
      <c r="AL51" s="211"/>
      <c r="AM51" s="212"/>
      <c r="AO51" s="516"/>
      <c r="AP51" s="517"/>
      <c r="AQ51" s="517"/>
      <c r="AR51" s="517"/>
      <c r="AS51" s="517"/>
      <c r="AT51" s="518"/>
    </row>
    <row r="52" spans="2:47" ht="15" customHeight="1" x14ac:dyDescent="0.25">
      <c r="B52" s="486"/>
      <c r="C52" s="486"/>
      <c r="D52" s="487"/>
      <c r="E52" s="490"/>
      <c r="F52" s="491"/>
      <c r="G52" s="491"/>
      <c r="H52" s="491"/>
      <c r="I52" s="491"/>
      <c r="J52" s="118"/>
      <c r="K52" s="119"/>
      <c r="L52" s="119"/>
      <c r="M52" s="119"/>
      <c r="N52" s="119"/>
      <c r="O52" s="120"/>
      <c r="P52" s="222"/>
      <c r="Q52" s="223"/>
      <c r="R52" s="223"/>
      <c r="S52" s="223"/>
      <c r="T52" s="223"/>
      <c r="U52" s="224"/>
      <c r="V52" s="195"/>
      <c r="W52" s="196"/>
      <c r="X52" s="196"/>
      <c r="Y52" s="196"/>
      <c r="Z52" s="196"/>
      <c r="AA52" s="197"/>
      <c r="AB52" s="207"/>
      <c r="AC52" s="208"/>
      <c r="AD52" s="208"/>
      <c r="AE52" s="208"/>
      <c r="AF52" s="208"/>
      <c r="AG52" s="209"/>
      <c r="AH52" s="210"/>
      <c r="AI52" s="211"/>
      <c r="AJ52" s="211"/>
      <c r="AK52" s="211"/>
      <c r="AL52" s="211"/>
      <c r="AM52" s="212"/>
      <c r="AO52" s="516"/>
      <c r="AP52" s="517"/>
      <c r="AQ52" s="517"/>
      <c r="AR52" s="517"/>
      <c r="AS52" s="517"/>
      <c r="AT52" s="518"/>
    </row>
    <row r="53" spans="2:47" ht="15" customHeight="1" x14ac:dyDescent="0.25">
      <c r="B53" s="486"/>
      <c r="C53" s="486"/>
      <c r="D53" s="487"/>
      <c r="E53" s="490"/>
      <c r="F53" s="491"/>
      <c r="G53" s="491"/>
      <c r="H53" s="491"/>
      <c r="I53" s="491"/>
      <c r="J53" s="118"/>
      <c r="K53" s="119"/>
      <c r="L53" s="119"/>
      <c r="M53" s="119"/>
      <c r="N53" s="119"/>
      <c r="O53" s="120"/>
      <c r="P53" s="222"/>
      <c r="Q53" s="223"/>
      <c r="R53" s="223"/>
      <c r="S53" s="223"/>
      <c r="T53" s="223"/>
      <c r="U53" s="224"/>
      <c r="V53" s="195"/>
      <c r="W53" s="196"/>
      <c r="X53" s="196"/>
      <c r="Y53" s="196"/>
      <c r="Z53" s="196"/>
      <c r="AA53" s="197"/>
      <c r="AB53" s="207"/>
      <c r="AC53" s="208"/>
      <c r="AD53" s="208"/>
      <c r="AE53" s="208"/>
      <c r="AF53" s="208"/>
      <c r="AG53" s="209"/>
      <c r="AH53" s="210"/>
      <c r="AI53" s="211"/>
      <c r="AJ53" s="211"/>
      <c r="AK53" s="211"/>
      <c r="AL53" s="211"/>
      <c r="AM53" s="212"/>
      <c r="AO53" s="516"/>
      <c r="AP53" s="517"/>
      <c r="AQ53" s="517"/>
      <c r="AR53" s="517"/>
      <c r="AS53" s="517"/>
      <c r="AT53" s="518"/>
    </row>
    <row r="54" spans="2:47" ht="15.75" customHeight="1" thickBot="1" x14ac:dyDescent="0.3">
      <c r="B54" s="486"/>
      <c r="C54" s="486"/>
      <c r="D54" s="487"/>
      <c r="E54" s="492"/>
      <c r="F54" s="493"/>
      <c r="G54" s="493"/>
      <c r="H54" s="493"/>
      <c r="I54" s="493"/>
      <c r="J54" s="121"/>
      <c r="K54" s="122"/>
      <c r="L54" s="122"/>
      <c r="M54" s="122"/>
      <c r="N54" s="122"/>
      <c r="O54" s="123"/>
      <c r="P54" s="225"/>
      <c r="Q54" s="226"/>
      <c r="R54" s="226"/>
      <c r="S54" s="226"/>
      <c r="T54" s="226"/>
      <c r="U54" s="227"/>
      <c r="V54" s="198"/>
      <c r="W54" s="199"/>
      <c r="X54" s="199"/>
      <c r="Y54" s="199"/>
      <c r="Z54" s="199"/>
      <c r="AA54" s="200"/>
      <c r="AB54" s="213"/>
      <c r="AC54" s="214"/>
      <c r="AD54" s="214"/>
      <c r="AE54" s="214"/>
      <c r="AF54" s="214"/>
      <c r="AG54" s="215"/>
      <c r="AH54" s="216"/>
      <c r="AI54" s="217"/>
      <c r="AJ54" s="217"/>
      <c r="AK54" s="217"/>
      <c r="AL54" s="217"/>
      <c r="AM54" s="218"/>
      <c r="AO54" s="519"/>
      <c r="AP54" s="520"/>
      <c r="AQ54" s="520"/>
      <c r="AR54" s="520"/>
      <c r="AS54" s="520"/>
      <c r="AT54" s="521"/>
    </row>
    <row r="55" spans="2:47" ht="15" customHeight="1" x14ac:dyDescent="0.25">
      <c r="B55" s="486"/>
      <c r="C55" s="486"/>
      <c r="D55" s="487"/>
      <c r="E55" s="488" t="s">
        <v>52</v>
      </c>
      <c r="F55" s="489"/>
      <c r="G55" s="489"/>
      <c r="H55" s="489"/>
      <c r="I55" s="489"/>
      <c r="J55" s="115"/>
      <c r="K55" s="116"/>
      <c r="L55" s="116"/>
      <c r="M55" s="116"/>
      <c r="N55" s="116"/>
      <c r="O55" s="117"/>
      <c r="P55" s="115"/>
      <c r="Q55" s="116"/>
      <c r="R55" s="116"/>
      <c r="S55" s="116"/>
      <c r="T55" s="116"/>
      <c r="U55" s="117"/>
      <c r="V55" s="219"/>
      <c r="W55" s="220"/>
      <c r="X55" s="220"/>
      <c r="Y55" s="220"/>
      <c r="Z55" s="220"/>
      <c r="AA55" s="221"/>
      <c r="AB55" s="183"/>
      <c r="AC55" s="184"/>
      <c r="AD55" s="184"/>
      <c r="AE55" s="184"/>
      <c r="AF55" s="184"/>
      <c r="AG55" s="185"/>
      <c r="AH55" s="204"/>
      <c r="AI55" s="205"/>
      <c r="AJ55" s="205"/>
      <c r="AK55" s="205"/>
      <c r="AL55" s="205"/>
      <c r="AM55" s="206"/>
      <c r="AO55" s="522" t="s">
        <v>42</v>
      </c>
      <c r="AP55" s="523"/>
      <c r="AQ55" s="523"/>
      <c r="AR55" s="523"/>
      <c r="AS55" s="523"/>
      <c r="AT55" s="524"/>
    </row>
    <row r="56" spans="2:47" ht="15" customHeight="1" x14ac:dyDescent="0.25">
      <c r="B56" s="486"/>
      <c r="C56" s="486"/>
      <c r="D56" s="487"/>
      <c r="E56" s="503"/>
      <c r="F56" s="491"/>
      <c r="G56" s="491"/>
      <c r="H56" s="491"/>
      <c r="I56" s="491"/>
      <c r="J56" s="118"/>
      <c r="K56" s="119"/>
      <c r="L56" s="119"/>
      <c r="M56" s="119"/>
      <c r="N56" s="119"/>
      <c r="O56" s="120"/>
      <c r="P56" s="118"/>
      <c r="Q56" s="119"/>
      <c r="R56" s="119"/>
      <c r="S56" s="119"/>
      <c r="T56" s="119"/>
      <c r="U56" s="120"/>
      <c r="V56" s="222"/>
      <c r="W56" s="223"/>
      <c r="X56" s="223"/>
      <c r="Y56" s="223"/>
      <c r="Z56" s="223"/>
      <c r="AA56" s="224"/>
      <c r="AB56" s="186"/>
      <c r="AC56" s="187"/>
      <c r="AD56" s="187"/>
      <c r="AE56" s="187"/>
      <c r="AF56" s="187"/>
      <c r="AG56" s="188"/>
      <c r="AH56" s="210"/>
      <c r="AI56" s="211"/>
      <c r="AJ56" s="211"/>
      <c r="AK56" s="211"/>
      <c r="AL56" s="211"/>
      <c r="AM56" s="212"/>
      <c r="AO56" s="525"/>
      <c r="AP56" s="526"/>
      <c r="AQ56" s="526"/>
      <c r="AR56" s="526"/>
      <c r="AS56" s="526"/>
      <c r="AT56" s="527"/>
    </row>
    <row r="57" spans="2:47" ht="15" customHeight="1" x14ac:dyDescent="0.25">
      <c r="B57" s="486"/>
      <c r="C57" s="486"/>
      <c r="D57" s="487"/>
      <c r="E57" s="490"/>
      <c r="F57" s="491"/>
      <c r="G57" s="491"/>
      <c r="H57" s="491"/>
      <c r="I57" s="491"/>
      <c r="J57" s="118"/>
      <c r="K57" s="119"/>
      <c r="L57" s="119"/>
      <c r="M57" s="119"/>
      <c r="N57" s="119"/>
      <c r="O57" s="120"/>
      <c r="P57" s="118"/>
      <c r="Q57" s="119"/>
      <c r="R57" s="119"/>
      <c r="S57" s="119"/>
      <c r="T57" s="119"/>
      <c r="U57" s="120"/>
      <c r="V57" s="222"/>
      <c r="W57" s="223"/>
      <c r="X57" s="223"/>
      <c r="Y57" s="223"/>
      <c r="Z57" s="223"/>
      <c r="AA57" s="224"/>
      <c r="AB57" s="186"/>
      <c r="AC57" s="187"/>
      <c r="AD57" s="187"/>
      <c r="AE57" s="187"/>
      <c r="AF57" s="187"/>
      <c r="AG57" s="188"/>
      <c r="AH57" s="210"/>
      <c r="AI57" s="211"/>
      <c r="AJ57" s="211"/>
      <c r="AK57" s="211"/>
      <c r="AL57" s="211"/>
      <c r="AM57" s="212"/>
      <c r="AO57" s="525"/>
      <c r="AP57" s="526"/>
      <c r="AQ57" s="526"/>
      <c r="AR57" s="526"/>
      <c r="AS57" s="526"/>
      <c r="AT57" s="527"/>
    </row>
    <row r="58" spans="2:47" ht="15" customHeight="1" x14ac:dyDescent="0.25">
      <c r="B58" s="486"/>
      <c r="C58" s="486"/>
      <c r="D58" s="487"/>
      <c r="E58" s="490"/>
      <c r="F58" s="491"/>
      <c r="G58" s="491"/>
      <c r="H58" s="491"/>
      <c r="I58" s="491"/>
      <c r="J58" s="118"/>
      <c r="K58" s="119"/>
      <c r="L58" s="119"/>
      <c r="M58" s="119"/>
      <c r="N58" s="119"/>
      <c r="O58" s="120"/>
      <c r="P58" s="118"/>
      <c r="Q58" s="119"/>
      <c r="R58" s="119"/>
      <c r="S58" s="119"/>
      <c r="T58" s="119"/>
      <c r="U58" s="120"/>
      <c r="V58" s="222"/>
      <c r="W58" s="223"/>
      <c r="X58" s="223"/>
      <c r="Y58" s="223"/>
      <c r="Z58" s="223"/>
      <c r="AA58" s="224"/>
      <c r="AB58" s="186"/>
      <c r="AC58" s="187"/>
      <c r="AD58" s="187"/>
      <c r="AE58" s="187"/>
      <c r="AF58" s="187"/>
      <c r="AG58" s="188"/>
      <c r="AH58" s="210"/>
      <c r="AI58" s="211"/>
      <c r="AJ58" s="211"/>
      <c r="AK58" s="211"/>
      <c r="AL58" s="211"/>
      <c r="AM58" s="212"/>
      <c r="AO58" s="525"/>
      <c r="AP58" s="526"/>
      <c r="AQ58" s="526"/>
      <c r="AR58" s="526"/>
      <c r="AS58" s="526"/>
      <c r="AT58" s="527"/>
    </row>
    <row r="59" spans="2:47" ht="15" customHeight="1" x14ac:dyDescent="0.25">
      <c r="B59" s="486"/>
      <c r="C59" s="486"/>
      <c r="D59" s="487"/>
      <c r="E59" s="490"/>
      <c r="F59" s="491"/>
      <c r="G59" s="491"/>
      <c r="H59" s="491"/>
      <c r="I59" s="491"/>
      <c r="J59" s="118"/>
      <c r="K59" s="119"/>
      <c r="L59" s="119"/>
      <c r="M59" s="119"/>
      <c r="N59" s="119"/>
      <c r="O59" s="120"/>
      <c r="P59" s="118"/>
      <c r="Q59" s="119"/>
      <c r="R59" s="119"/>
      <c r="S59" s="119"/>
      <c r="T59" s="119"/>
      <c r="U59" s="120"/>
      <c r="V59" s="222"/>
      <c r="W59" s="223"/>
      <c r="X59" s="223"/>
      <c r="Y59" s="223"/>
      <c r="Z59" s="223"/>
      <c r="AA59" s="224"/>
      <c r="AB59" s="186"/>
      <c r="AC59" s="187"/>
      <c r="AD59" s="187"/>
      <c r="AE59" s="187"/>
      <c r="AF59" s="187"/>
      <c r="AG59" s="188"/>
      <c r="AH59" s="210"/>
      <c r="AI59" s="211"/>
      <c r="AJ59" s="211"/>
      <c r="AK59" s="211"/>
      <c r="AL59" s="211"/>
      <c r="AM59" s="212"/>
      <c r="AO59" s="525"/>
      <c r="AP59" s="526"/>
      <c r="AQ59" s="526"/>
      <c r="AR59" s="526"/>
      <c r="AS59" s="526"/>
      <c r="AT59" s="527"/>
    </row>
    <row r="60" spans="2:47" ht="15" customHeight="1" x14ac:dyDescent="0.25">
      <c r="B60" s="486"/>
      <c r="C60" s="486"/>
      <c r="D60" s="487"/>
      <c r="E60" s="490"/>
      <c r="F60" s="491"/>
      <c r="G60" s="491"/>
      <c r="H60" s="491"/>
      <c r="I60" s="491"/>
      <c r="J60" s="118"/>
      <c r="K60" s="119"/>
      <c r="L60" s="119"/>
      <c r="M60" s="119"/>
      <c r="N60" s="119"/>
      <c r="O60" s="120"/>
      <c r="P60" s="118"/>
      <c r="Q60" s="119"/>
      <c r="R60" s="119"/>
      <c r="S60" s="119"/>
      <c r="T60" s="119"/>
      <c r="U60" s="120"/>
      <c r="V60" s="222"/>
      <c r="W60" s="223"/>
      <c r="X60" s="223"/>
      <c r="Y60" s="223"/>
      <c r="Z60" s="223"/>
      <c r="AA60" s="224"/>
      <c r="AB60" s="186"/>
      <c r="AC60" s="187"/>
      <c r="AD60" s="187"/>
      <c r="AE60" s="187"/>
      <c r="AF60" s="187"/>
      <c r="AG60" s="188"/>
      <c r="AH60" s="210"/>
      <c r="AI60" s="211"/>
      <c r="AJ60" s="211"/>
      <c r="AK60" s="211"/>
      <c r="AL60" s="211"/>
      <c r="AM60" s="212"/>
      <c r="AO60" s="525"/>
      <c r="AP60" s="526"/>
      <c r="AQ60" s="526"/>
      <c r="AR60" s="526"/>
      <c r="AS60" s="526"/>
      <c r="AT60" s="527"/>
    </row>
    <row r="61" spans="2:47" ht="15" customHeight="1" x14ac:dyDescent="0.25">
      <c r="B61" s="486"/>
      <c r="C61" s="486"/>
      <c r="D61" s="487"/>
      <c r="E61" s="490"/>
      <c r="F61" s="491"/>
      <c r="G61" s="491"/>
      <c r="H61" s="491"/>
      <c r="I61" s="491"/>
      <c r="J61" s="118"/>
      <c r="K61" s="119"/>
      <c r="L61" s="119"/>
      <c r="M61" s="119"/>
      <c r="N61" s="119"/>
      <c r="O61" s="120"/>
      <c r="P61" s="118"/>
      <c r="Q61" s="119"/>
      <c r="R61" s="119"/>
      <c r="S61" s="119"/>
      <c r="T61" s="119"/>
      <c r="U61" s="120"/>
      <c r="V61" s="222"/>
      <c r="W61" s="223"/>
      <c r="X61" s="223"/>
      <c r="Y61" s="223"/>
      <c r="Z61" s="223"/>
      <c r="AA61" s="224"/>
      <c r="AB61" s="186"/>
      <c r="AC61" s="187"/>
      <c r="AD61" s="187"/>
      <c r="AE61" s="187"/>
      <c r="AF61" s="187"/>
      <c r="AG61" s="188"/>
      <c r="AH61" s="210"/>
      <c r="AI61" s="211"/>
      <c r="AJ61" s="211"/>
      <c r="AK61" s="211"/>
      <c r="AL61" s="211"/>
      <c r="AM61" s="212"/>
      <c r="AO61" s="525"/>
      <c r="AP61" s="526"/>
      <c r="AQ61" s="526"/>
      <c r="AR61" s="526"/>
      <c r="AS61" s="526"/>
      <c r="AT61" s="527"/>
    </row>
    <row r="62" spans="2:47" ht="15" customHeight="1" x14ac:dyDescent="0.25">
      <c r="B62" s="486"/>
      <c r="C62" s="486"/>
      <c r="D62" s="487"/>
      <c r="E62" s="490"/>
      <c r="F62" s="491"/>
      <c r="G62" s="491"/>
      <c r="H62" s="491"/>
      <c r="I62" s="491"/>
      <c r="J62" s="118"/>
      <c r="K62" s="119"/>
      <c r="L62" s="119"/>
      <c r="M62" s="119"/>
      <c r="N62" s="119"/>
      <c r="O62" s="120"/>
      <c r="P62" s="118"/>
      <c r="Q62" s="119"/>
      <c r="R62" s="119"/>
      <c r="S62" s="119"/>
      <c r="T62" s="119"/>
      <c r="U62" s="120"/>
      <c r="V62" s="222"/>
      <c r="W62" s="223"/>
      <c r="X62" s="223"/>
      <c r="Y62" s="223"/>
      <c r="Z62" s="223"/>
      <c r="AA62" s="224"/>
      <c r="AB62" s="186"/>
      <c r="AC62" s="187"/>
      <c r="AD62" s="187"/>
      <c r="AE62" s="187"/>
      <c r="AF62" s="187"/>
      <c r="AG62" s="188"/>
      <c r="AH62" s="210"/>
      <c r="AI62" s="211"/>
      <c r="AJ62" s="211"/>
      <c r="AK62" s="211"/>
      <c r="AL62" s="211"/>
      <c r="AM62" s="212"/>
      <c r="AO62" s="525"/>
      <c r="AP62" s="526"/>
      <c r="AQ62" s="526"/>
      <c r="AR62" s="526"/>
      <c r="AS62" s="526"/>
      <c r="AT62" s="527"/>
    </row>
    <row r="63" spans="2:47" ht="15" customHeight="1" x14ac:dyDescent="0.25">
      <c r="B63" s="486"/>
      <c r="C63" s="486"/>
      <c r="D63" s="487"/>
      <c r="E63" s="490"/>
      <c r="F63" s="491"/>
      <c r="G63" s="491"/>
      <c r="H63" s="491"/>
      <c r="I63" s="491"/>
      <c r="J63" s="118"/>
      <c r="K63" s="119"/>
      <c r="L63" s="119"/>
      <c r="M63" s="119"/>
      <c r="N63" s="119"/>
      <c r="O63" s="120"/>
      <c r="P63" s="118"/>
      <c r="Q63" s="119"/>
      <c r="R63" s="119"/>
      <c r="S63" s="119"/>
      <c r="T63" s="119"/>
      <c r="U63" s="120"/>
      <c r="V63" s="222"/>
      <c r="W63" s="223"/>
      <c r="X63" s="223"/>
      <c r="Y63" s="223"/>
      <c r="Z63" s="223"/>
      <c r="AA63" s="224"/>
      <c r="AB63" s="186"/>
      <c r="AC63" s="187"/>
      <c r="AD63" s="187"/>
      <c r="AE63" s="187"/>
      <c r="AF63" s="187"/>
      <c r="AG63" s="188"/>
      <c r="AH63" s="210"/>
      <c r="AI63" s="211"/>
      <c r="AJ63" s="211"/>
      <c r="AK63" s="211"/>
      <c r="AL63" s="211"/>
      <c r="AM63" s="212"/>
      <c r="AO63" s="525"/>
      <c r="AP63" s="526"/>
      <c r="AQ63" s="526"/>
      <c r="AR63" s="526"/>
      <c r="AS63" s="526"/>
      <c r="AT63" s="527"/>
    </row>
    <row r="64" spans="2:47" ht="15.75" customHeight="1" thickBot="1" x14ac:dyDescent="0.3">
      <c r="B64" s="486"/>
      <c r="C64" s="486"/>
      <c r="D64" s="487"/>
      <c r="E64" s="492"/>
      <c r="F64" s="493"/>
      <c r="G64" s="493"/>
      <c r="H64" s="493"/>
      <c r="I64" s="493"/>
      <c r="J64" s="121"/>
      <c r="K64" s="122"/>
      <c r="L64" s="122"/>
      <c r="M64" s="122"/>
      <c r="N64" s="122"/>
      <c r="O64" s="123"/>
      <c r="P64" s="121"/>
      <c r="Q64" s="122"/>
      <c r="R64" s="122"/>
      <c r="S64" s="122"/>
      <c r="T64" s="122"/>
      <c r="U64" s="123"/>
      <c r="V64" s="225"/>
      <c r="W64" s="226"/>
      <c r="X64" s="226"/>
      <c r="Y64" s="226"/>
      <c r="Z64" s="226"/>
      <c r="AA64" s="227"/>
      <c r="AB64" s="189"/>
      <c r="AC64" s="190"/>
      <c r="AD64" s="190"/>
      <c r="AE64" s="190"/>
      <c r="AF64" s="190"/>
      <c r="AG64" s="191"/>
      <c r="AH64" s="216"/>
      <c r="AI64" s="217"/>
      <c r="AJ64" s="217"/>
      <c r="AK64" s="217"/>
      <c r="AL64" s="217"/>
      <c r="AM64" s="218"/>
      <c r="AO64" s="528"/>
      <c r="AP64" s="529"/>
      <c r="AQ64" s="529"/>
      <c r="AR64" s="529"/>
      <c r="AS64" s="529"/>
      <c r="AT64" s="530"/>
      <c r="AU64" s="124"/>
    </row>
    <row r="65" spans="2:39" ht="46.5" customHeight="1" x14ac:dyDescent="0.35">
      <c r="B65" s="486"/>
      <c r="C65" s="486"/>
      <c r="D65" s="487"/>
      <c r="E65" s="488" t="s">
        <v>51</v>
      </c>
      <c r="F65" s="489"/>
      <c r="G65" s="489"/>
      <c r="H65" s="489"/>
      <c r="I65" s="489"/>
      <c r="J65" s="115"/>
      <c r="K65" s="116"/>
      <c r="L65" s="116"/>
      <c r="M65" s="116"/>
      <c r="N65" s="116"/>
      <c r="O65" s="117"/>
      <c r="P65" s="115"/>
      <c r="Q65" s="116"/>
      <c r="R65" s="116"/>
      <c r="S65" s="116"/>
      <c r="T65" s="116"/>
      <c r="U65" s="117"/>
      <c r="V65" s="219"/>
      <c r="W65" s="228"/>
      <c r="X65" s="220"/>
      <c r="Y65" s="220"/>
      <c r="Z65" s="220"/>
      <c r="AA65" s="221"/>
      <c r="AB65" s="183"/>
      <c r="AC65" s="184"/>
      <c r="AD65" s="184"/>
      <c r="AE65" s="184"/>
      <c r="AF65" s="184"/>
      <c r="AG65" s="185"/>
      <c r="AH65" s="204"/>
      <c r="AI65" s="205"/>
      <c r="AJ65" s="205"/>
      <c r="AK65" s="205"/>
      <c r="AL65" s="205"/>
      <c r="AM65" s="206"/>
    </row>
    <row r="66" spans="2:39" ht="46.5" customHeight="1" x14ac:dyDescent="0.25">
      <c r="B66" s="486"/>
      <c r="C66" s="486"/>
      <c r="D66" s="487"/>
      <c r="E66" s="503"/>
      <c r="F66" s="491"/>
      <c r="G66" s="491"/>
      <c r="H66" s="491"/>
      <c r="I66" s="491"/>
      <c r="J66" s="118"/>
      <c r="K66" s="119"/>
      <c r="L66" s="119"/>
      <c r="M66" s="119"/>
      <c r="N66" s="119"/>
      <c r="O66" s="120"/>
      <c r="P66" s="118"/>
      <c r="Q66" s="119"/>
      <c r="R66" s="119"/>
      <c r="S66" s="119"/>
      <c r="T66" s="119"/>
      <c r="U66" s="120"/>
      <c r="V66" s="222"/>
      <c r="W66" s="223"/>
      <c r="X66" s="223"/>
      <c r="Y66" s="223"/>
      <c r="Z66" s="223"/>
      <c r="AA66" s="224"/>
      <c r="AB66" s="186"/>
      <c r="AC66" s="187"/>
      <c r="AD66" s="187"/>
      <c r="AE66" s="187"/>
      <c r="AF66" s="187"/>
      <c r="AG66" s="188"/>
      <c r="AH66" s="210"/>
      <c r="AI66" s="211"/>
      <c r="AJ66" s="211"/>
      <c r="AK66" s="211"/>
      <c r="AL66" s="211"/>
      <c r="AM66" s="212"/>
    </row>
    <row r="67" spans="2:39" ht="15" customHeight="1" x14ac:dyDescent="0.25">
      <c r="B67" s="486"/>
      <c r="C67" s="486"/>
      <c r="D67" s="487"/>
      <c r="E67" s="503"/>
      <c r="F67" s="491"/>
      <c r="G67" s="491"/>
      <c r="H67" s="491"/>
      <c r="I67" s="491"/>
      <c r="J67" s="118"/>
      <c r="K67" s="119"/>
      <c r="L67" s="119"/>
      <c r="M67" s="119"/>
      <c r="N67" s="119"/>
      <c r="O67" s="120"/>
      <c r="P67" s="118"/>
      <c r="Q67" s="119"/>
      <c r="R67" s="119"/>
      <c r="S67" s="119"/>
      <c r="T67" s="119"/>
      <c r="U67" s="120"/>
      <c r="V67" s="222"/>
      <c r="W67" s="223"/>
      <c r="X67" s="223"/>
      <c r="Y67" s="223"/>
      <c r="Z67" s="223"/>
      <c r="AA67" s="224"/>
      <c r="AB67" s="186"/>
      <c r="AC67" s="187"/>
      <c r="AD67" s="187"/>
      <c r="AE67" s="187"/>
      <c r="AF67" s="187"/>
      <c r="AG67" s="188"/>
      <c r="AH67" s="210"/>
      <c r="AI67" s="211"/>
      <c r="AJ67" s="211"/>
      <c r="AK67" s="211"/>
      <c r="AL67" s="211"/>
      <c r="AM67" s="212"/>
    </row>
    <row r="68" spans="2:39" ht="15" customHeight="1" x14ac:dyDescent="0.25">
      <c r="B68" s="486"/>
      <c r="C68" s="486"/>
      <c r="D68" s="487"/>
      <c r="E68" s="490"/>
      <c r="F68" s="491"/>
      <c r="G68" s="491"/>
      <c r="H68" s="491"/>
      <c r="I68" s="491"/>
      <c r="J68" s="118"/>
      <c r="K68" s="119"/>
      <c r="L68" s="119"/>
      <c r="M68" s="119"/>
      <c r="N68" s="119"/>
      <c r="O68" s="120"/>
      <c r="P68" s="118"/>
      <c r="Q68" s="119"/>
      <c r="R68" s="119"/>
      <c r="S68" s="119"/>
      <c r="T68" s="119"/>
      <c r="U68" s="120"/>
      <c r="V68" s="222"/>
      <c r="W68" s="223"/>
      <c r="X68" s="223"/>
      <c r="Y68" s="223"/>
      <c r="Z68" s="223"/>
      <c r="AA68" s="224"/>
      <c r="AB68" s="186"/>
      <c r="AC68" s="187"/>
      <c r="AD68" s="187"/>
      <c r="AE68" s="187"/>
      <c r="AF68" s="187"/>
      <c r="AG68" s="188"/>
      <c r="AH68" s="210"/>
      <c r="AI68" s="211"/>
      <c r="AJ68" s="211"/>
      <c r="AK68" s="211"/>
      <c r="AL68" s="211"/>
      <c r="AM68" s="212"/>
    </row>
    <row r="69" spans="2:39" ht="15" customHeight="1" x14ac:dyDescent="0.25">
      <c r="B69" s="486"/>
      <c r="C69" s="486"/>
      <c r="D69" s="487"/>
      <c r="E69" s="490"/>
      <c r="F69" s="491"/>
      <c r="G69" s="491"/>
      <c r="H69" s="491"/>
      <c r="I69" s="491"/>
      <c r="J69" s="118"/>
      <c r="K69" s="119"/>
      <c r="L69" s="119"/>
      <c r="M69" s="119"/>
      <c r="N69" s="119"/>
      <c r="O69" s="120"/>
      <c r="P69" s="118"/>
      <c r="Q69" s="119"/>
      <c r="R69" s="119"/>
      <c r="S69" s="119"/>
      <c r="T69" s="119"/>
      <c r="U69" s="120"/>
      <c r="V69" s="222"/>
      <c r="W69" s="223"/>
      <c r="X69" s="223"/>
      <c r="Y69" s="223"/>
      <c r="Z69" s="223"/>
      <c r="AA69" s="224"/>
      <c r="AB69" s="186"/>
      <c r="AC69" s="187"/>
      <c r="AD69" s="187"/>
      <c r="AE69" s="187"/>
      <c r="AF69" s="187"/>
      <c r="AG69" s="188"/>
      <c r="AH69" s="210"/>
      <c r="AI69" s="211"/>
      <c r="AJ69" s="211"/>
      <c r="AK69" s="211"/>
      <c r="AL69" s="211"/>
      <c r="AM69" s="212"/>
    </row>
    <row r="70" spans="2:39" ht="15" customHeight="1" x14ac:dyDescent="0.25">
      <c r="B70" s="486"/>
      <c r="C70" s="486"/>
      <c r="D70" s="487"/>
      <c r="E70" s="490"/>
      <c r="F70" s="491"/>
      <c r="G70" s="491"/>
      <c r="H70" s="491"/>
      <c r="I70" s="491"/>
      <c r="J70" s="118"/>
      <c r="K70" s="119"/>
      <c r="L70" s="119"/>
      <c r="M70" s="119"/>
      <c r="N70" s="119"/>
      <c r="O70" s="120"/>
      <c r="P70" s="118"/>
      <c r="Q70" s="119"/>
      <c r="R70" s="119"/>
      <c r="S70" s="119"/>
      <c r="T70" s="119"/>
      <c r="U70" s="120"/>
      <c r="V70" s="222"/>
      <c r="W70" s="223"/>
      <c r="X70" s="223"/>
      <c r="Y70" s="223"/>
      <c r="Z70" s="223"/>
      <c r="AA70" s="224"/>
      <c r="AB70" s="186"/>
      <c r="AC70" s="187"/>
      <c r="AD70" s="187"/>
      <c r="AE70" s="187"/>
      <c r="AF70" s="187"/>
      <c r="AG70" s="188"/>
      <c r="AH70" s="210"/>
      <c r="AI70" s="211"/>
      <c r="AJ70" s="211"/>
      <c r="AK70" s="211"/>
      <c r="AL70" s="211"/>
      <c r="AM70" s="212"/>
    </row>
    <row r="71" spans="2:39" ht="15" customHeight="1" x14ac:dyDescent="0.25">
      <c r="B71" s="486"/>
      <c r="C71" s="486"/>
      <c r="D71" s="487"/>
      <c r="E71" s="490"/>
      <c r="F71" s="491"/>
      <c r="G71" s="491"/>
      <c r="H71" s="491"/>
      <c r="I71" s="491"/>
      <c r="J71" s="118"/>
      <c r="K71" s="119"/>
      <c r="L71" s="119"/>
      <c r="M71" s="119"/>
      <c r="N71" s="119"/>
      <c r="O71" s="120"/>
      <c r="P71" s="118"/>
      <c r="Q71" s="119"/>
      <c r="R71" s="119"/>
      <c r="S71" s="119"/>
      <c r="T71" s="119"/>
      <c r="U71" s="120"/>
      <c r="V71" s="222"/>
      <c r="W71" s="223"/>
      <c r="X71" s="223"/>
      <c r="Y71" s="223"/>
      <c r="Z71" s="223"/>
      <c r="AA71" s="224"/>
      <c r="AB71" s="186"/>
      <c r="AC71" s="187"/>
      <c r="AD71" s="187"/>
      <c r="AE71" s="187"/>
      <c r="AF71" s="187"/>
      <c r="AG71" s="188"/>
      <c r="AH71" s="210"/>
      <c r="AI71" s="211"/>
      <c r="AJ71" s="211"/>
      <c r="AK71" s="211"/>
      <c r="AL71" s="211"/>
      <c r="AM71" s="212"/>
    </row>
    <row r="72" spans="2:39" ht="15" customHeight="1" x14ac:dyDescent="0.25">
      <c r="B72" s="486"/>
      <c r="C72" s="486"/>
      <c r="D72" s="487"/>
      <c r="E72" s="490"/>
      <c r="F72" s="491"/>
      <c r="G72" s="491"/>
      <c r="H72" s="491"/>
      <c r="I72" s="491"/>
      <c r="J72" s="118"/>
      <c r="K72" s="119"/>
      <c r="L72" s="119"/>
      <c r="M72" s="119"/>
      <c r="N72" s="119"/>
      <c r="O72" s="120"/>
      <c r="P72" s="118"/>
      <c r="Q72" s="119"/>
      <c r="R72" s="119"/>
      <c r="S72" s="119"/>
      <c r="T72" s="119"/>
      <c r="U72" s="120"/>
      <c r="V72" s="222"/>
      <c r="W72" s="223"/>
      <c r="X72" s="223"/>
      <c r="Y72" s="223"/>
      <c r="Z72" s="223"/>
      <c r="AA72" s="224"/>
      <c r="AB72" s="186"/>
      <c r="AC72" s="187"/>
      <c r="AD72" s="187"/>
      <c r="AE72" s="187"/>
      <c r="AF72" s="187"/>
      <c r="AG72" s="188"/>
      <c r="AH72" s="210"/>
      <c r="AI72" s="211"/>
      <c r="AJ72" s="211"/>
      <c r="AK72" s="211"/>
      <c r="AL72" s="211"/>
      <c r="AM72" s="212"/>
    </row>
    <row r="73" spans="2:39" ht="15" customHeight="1" x14ac:dyDescent="0.25">
      <c r="B73" s="486"/>
      <c r="C73" s="486"/>
      <c r="D73" s="487"/>
      <c r="E73" s="490"/>
      <c r="F73" s="491"/>
      <c r="G73" s="491"/>
      <c r="H73" s="491"/>
      <c r="I73" s="491"/>
      <c r="J73" s="118"/>
      <c r="K73" s="119"/>
      <c r="L73" s="119"/>
      <c r="M73" s="119"/>
      <c r="N73" s="119"/>
      <c r="O73" s="120"/>
      <c r="P73" s="118"/>
      <c r="Q73" s="119"/>
      <c r="R73" s="119"/>
      <c r="S73" s="119"/>
      <c r="T73" s="119"/>
      <c r="U73" s="120"/>
      <c r="V73" s="222"/>
      <c r="W73" s="223"/>
      <c r="X73" s="223"/>
      <c r="Y73" s="223"/>
      <c r="Z73" s="223"/>
      <c r="AA73" s="224"/>
      <c r="AB73" s="186"/>
      <c r="AC73" s="187"/>
      <c r="AD73" s="187"/>
      <c r="AE73" s="187"/>
      <c r="AF73" s="187"/>
      <c r="AG73" s="188"/>
      <c r="AH73" s="210"/>
      <c r="AI73" s="211"/>
      <c r="AJ73" s="211"/>
      <c r="AK73" s="211"/>
      <c r="AL73" s="211"/>
      <c r="AM73" s="212"/>
    </row>
    <row r="74" spans="2:39" ht="15.75" customHeight="1" thickBot="1" x14ac:dyDescent="0.3">
      <c r="B74" s="486"/>
      <c r="C74" s="486"/>
      <c r="D74" s="487"/>
      <c r="E74" s="492"/>
      <c r="F74" s="493"/>
      <c r="G74" s="493"/>
      <c r="H74" s="493"/>
      <c r="I74" s="493"/>
      <c r="J74" s="121"/>
      <c r="K74" s="122"/>
      <c r="L74" s="122"/>
      <c r="M74" s="122"/>
      <c r="N74" s="122"/>
      <c r="O74" s="123"/>
      <c r="P74" s="121"/>
      <c r="Q74" s="122"/>
      <c r="R74" s="122"/>
      <c r="S74" s="122"/>
      <c r="T74" s="122"/>
      <c r="U74" s="123"/>
      <c r="V74" s="225"/>
      <c r="W74" s="226"/>
      <c r="X74" s="226"/>
      <c r="Y74" s="226"/>
      <c r="Z74" s="226"/>
      <c r="AA74" s="227"/>
      <c r="AB74" s="189"/>
      <c r="AC74" s="190"/>
      <c r="AD74" s="190"/>
      <c r="AE74" s="190"/>
      <c r="AF74" s="190"/>
      <c r="AG74" s="191"/>
      <c r="AH74" s="216"/>
      <c r="AI74" s="217"/>
      <c r="AJ74" s="217"/>
      <c r="AK74" s="217"/>
      <c r="AL74" s="217"/>
      <c r="AM74" s="218"/>
    </row>
    <row r="75" spans="2:39" x14ac:dyDescent="0.2">
      <c r="J75" s="503" t="s">
        <v>50</v>
      </c>
      <c r="K75" s="491"/>
      <c r="L75" s="491"/>
      <c r="M75" s="491"/>
      <c r="N75" s="491"/>
      <c r="O75" s="531"/>
      <c r="P75" s="503" t="s">
        <v>49</v>
      </c>
      <c r="Q75" s="491"/>
      <c r="R75" s="491"/>
      <c r="S75" s="491"/>
      <c r="T75" s="491"/>
      <c r="U75" s="531"/>
      <c r="V75" s="503" t="s">
        <v>48</v>
      </c>
      <c r="W75" s="491"/>
      <c r="X75" s="491"/>
      <c r="Y75" s="491"/>
      <c r="Z75" s="491"/>
      <c r="AA75" s="531"/>
      <c r="AB75" s="503" t="s">
        <v>47</v>
      </c>
      <c r="AC75" s="533"/>
      <c r="AD75" s="491"/>
      <c r="AE75" s="491"/>
      <c r="AF75" s="491"/>
      <c r="AG75" s="531"/>
      <c r="AH75" s="503" t="s">
        <v>46</v>
      </c>
      <c r="AI75" s="491"/>
      <c r="AJ75" s="491"/>
      <c r="AK75" s="491"/>
      <c r="AL75" s="491"/>
      <c r="AM75" s="531"/>
    </row>
    <row r="76" spans="2:39" x14ac:dyDescent="0.2">
      <c r="J76" s="490"/>
      <c r="K76" s="491"/>
      <c r="L76" s="491"/>
      <c r="M76" s="491"/>
      <c r="N76" s="491"/>
      <c r="O76" s="531"/>
      <c r="P76" s="490"/>
      <c r="Q76" s="491"/>
      <c r="R76" s="491"/>
      <c r="S76" s="491"/>
      <c r="T76" s="491"/>
      <c r="U76" s="531"/>
      <c r="V76" s="490"/>
      <c r="W76" s="491"/>
      <c r="X76" s="491"/>
      <c r="Y76" s="491"/>
      <c r="Z76" s="491"/>
      <c r="AA76" s="531"/>
      <c r="AB76" s="490"/>
      <c r="AC76" s="491"/>
      <c r="AD76" s="491"/>
      <c r="AE76" s="491"/>
      <c r="AF76" s="491"/>
      <c r="AG76" s="531"/>
      <c r="AH76" s="490"/>
      <c r="AI76" s="491"/>
      <c r="AJ76" s="491"/>
      <c r="AK76" s="491"/>
      <c r="AL76" s="491"/>
      <c r="AM76" s="531"/>
    </row>
    <row r="77" spans="2:39" x14ac:dyDescent="0.2">
      <c r="J77" s="490"/>
      <c r="K77" s="491"/>
      <c r="L77" s="491"/>
      <c r="M77" s="491"/>
      <c r="N77" s="491"/>
      <c r="O77" s="531"/>
      <c r="P77" s="490"/>
      <c r="Q77" s="491"/>
      <c r="R77" s="491"/>
      <c r="S77" s="491"/>
      <c r="T77" s="491"/>
      <c r="U77" s="531"/>
      <c r="V77" s="490"/>
      <c r="W77" s="491"/>
      <c r="X77" s="491"/>
      <c r="Y77" s="491"/>
      <c r="Z77" s="491"/>
      <c r="AA77" s="531"/>
      <c r="AB77" s="490"/>
      <c r="AC77" s="491"/>
      <c r="AD77" s="491"/>
      <c r="AE77" s="491"/>
      <c r="AF77" s="491"/>
      <c r="AG77" s="531"/>
      <c r="AH77" s="490"/>
      <c r="AI77" s="491"/>
      <c r="AJ77" s="491"/>
      <c r="AK77" s="491"/>
      <c r="AL77" s="491"/>
      <c r="AM77" s="531"/>
    </row>
    <row r="78" spans="2:39" x14ac:dyDescent="0.2">
      <c r="J78" s="490"/>
      <c r="K78" s="491"/>
      <c r="L78" s="491"/>
      <c r="M78" s="491"/>
      <c r="N78" s="491"/>
      <c r="O78" s="531"/>
      <c r="P78" s="490"/>
      <c r="Q78" s="491"/>
      <c r="R78" s="491"/>
      <c r="S78" s="491"/>
      <c r="T78" s="491"/>
      <c r="U78" s="531"/>
      <c r="V78" s="490"/>
      <c r="W78" s="491"/>
      <c r="X78" s="491"/>
      <c r="Y78" s="491"/>
      <c r="Z78" s="491"/>
      <c r="AA78" s="531"/>
      <c r="AB78" s="490"/>
      <c r="AC78" s="491"/>
      <c r="AD78" s="491"/>
      <c r="AE78" s="491"/>
      <c r="AF78" s="491"/>
      <c r="AG78" s="531"/>
      <c r="AH78" s="490"/>
      <c r="AI78" s="491"/>
      <c r="AJ78" s="491"/>
      <c r="AK78" s="491"/>
      <c r="AL78" s="491"/>
      <c r="AM78" s="531"/>
    </row>
    <row r="79" spans="2:39" x14ac:dyDescent="0.2">
      <c r="J79" s="490"/>
      <c r="K79" s="491"/>
      <c r="L79" s="491"/>
      <c r="M79" s="491"/>
      <c r="N79" s="491"/>
      <c r="O79" s="531"/>
      <c r="P79" s="490"/>
      <c r="Q79" s="491"/>
      <c r="R79" s="491"/>
      <c r="S79" s="491"/>
      <c r="T79" s="491"/>
      <c r="U79" s="531"/>
      <c r="V79" s="490"/>
      <c r="W79" s="491"/>
      <c r="X79" s="491"/>
      <c r="Y79" s="491"/>
      <c r="Z79" s="491"/>
      <c r="AA79" s="531"/>
      <c r="AB79" s="490"/>
      <c r="AC79" s="491"/>
      <c r="AD79" s="491"/>
      <c r="AE79" s="491"/>
      <c r="AF79" s="491"/>
      <c r="AG79" s="531"/>
      <c r="AH79" s="490"/>
      <c r="AI79" s="491"/>
      <c r="AJ79" s="491"/>
      <c r="AK79" s="491"/>
      <c r="AL79" s="491"/>
      <c r="AM79" s="531"/>
    </row>
    <row r="80" spans="2:39" ht="15" thickBot="1" x14ac:dyDescent="0.25">
      <c r="J80" s="492"/>
      <c r="K80" s="493"/>
      <c r="L80" s="493"/>
      <c r="M80" s="493"/>
      <c r="N80" s="493"/>
      <c r="O80" s="532"/>
      <c r="P80" s="492"/>
      <c r="Q80" s="493"/>
      <c r="R80" s="493"/>
      <c r="S80" s="493"/>
      <c r="T80" s="493"/>
      <c r="U80" s="532"/>
      <c r="V80" s="492"/>
      <c r="W80" s="493"/>
      <c r="X80" s="493"/>
      <c r="Y80" s="493"/>
      <c r="Z80" s="493"/>
      <c r="AA80" s="532"/>
      <c r="AB80" s="492"/>
      <c r="AC80" s="493"/>
      <c r="AD80" s="493"/>
      <c r="AE80" s="493"/>
      <c r="AF80" s="493"/>
      <c r="AG80" s="532"/>
      <c r="AH80" s="492"/>
      <c r="AI80" s="493"/>
      <c r="AJ80" s="493"/>
      <c r="AK80" s="493"/>
      <c r="AL80" s="493"/>
      <c r="AM80" s="532"/>
    </row>
    <row r="81" spans="2:46" x14ac:dyDescent="0.2"/>
    <row r="82" spans="2:46" x14ac:dyDescent="0.2"/>
    <row r="83" spans="2:46" x14ac:dyDescent="0.2"/>
    <row r="84" spans="2:46" x14ac:dyDescent="0.2"/>
    <row r="85" spans="2:46" x14ac:dyDescent="0.2"/>
    <row r="86" spans="2:46" x14ac:dyDescent="0.2"/>
    <row r="87" spans="2:46" x14ac:dyDescent="0.2"/>
    <row r="88" spans="2:46" x14ac:dyDescent="0.2">
      <c r="B88" s="480" t="s">
        <v>525</v>
      </c>
      <c r="C88" s="480"/>
      <c r="D88" s="480"/>
      <c r="E88" s="480"/>
      <c r="F88" s="480"/>
      <c r="G88" s="480"/>
      <c r="H88" s="480"/>
      <c r="I88" s="480"/>
      <c r="J88" s="480"/>
      <c r="K88" s="480"/>
      <c r="L88" s="480"/>
      <c r="M88" s="480"/>
      <c r="N88" s="480"/>
      <c r="O88" s="480"/>
      <c r="P88" s="480"/>
      <c r="Q88" s="480"/>
      <c r="R88" s="480"/>
      <c r="S88" s="480"/>
      <c r="T88" s="480"/>
      <c r="U88" s="480"/>
      <c r="V88" s="480"/>
      <c r="W88" s="480"/>
      <c r="X88" s="480"/>
      <c r="Y88" s="480"/>
      <c r="Z88" s="480"/>
      <c r="AA88" s="480"/>
      <c r="AB88" s="480"/>
      <c r="AC88" s="480"/>
      <c r="AD88" s="480"/>
      <c r="AE88" s="480"/>
      <c r="AF88" s="480"/>
      <c r="AG88" s="480"/>
      <c r="AH88" s="480"/>
      <c r="AI88" s="480"/>
      <c r="AJ88" s="480"/>
      <c r="AK88" s="480"/>
      <c r="AL88" s="480"/>
      <c r="AM88" s="480"/>
      <c r="AN88" s="480"/>
      <c r="AO88" s="480"/>
      <c r="AP88" s="480"/>
      <c r="AQ88" s="480"/>
      <c r="AR88" s="480"/>
      <c r="AS88" s="480"/>
      <c r="AT88" s="480"/>
    </row>
    <row r="89" spans="2:46" x14ac:dyDescent="0.2">
      <c r="B89" s="480"/>
      <c r="C89" s="480"/>
      <c r="D89" s="480"/>
      <c r="E89" s="480"/>
      <c r="F89" s="480"/>
      <c r="G89" s="480"/>
      <c r="H89" s="480"/>
      <c r="I89" s="480"/>
      <c r="J89" s="480"/>
      <c r="K89" s="480"/>
      <c r="L89" s="480"/>
      <c r="M89" s="480"/>
      <c r="N89" s="480"/>
      <c r="O89" s="480"/>
      <c r="P89" s="480"/>
      <c r="Q89" s="480"/>
      <c r="R89" s="480"/>
      <c r="S89" s="480"/>
      <c r="T89" s="480"/>
      <c r="U89" s="480"/>
      <c r="V89" s="480"/>
      <c r="W89" s="480"/>
      <c r="X89" s="480"/>
      <c r="Y89" s="480"/>
      <c r="Z89" s="480"/>
      <c r="AA89" s="480"/>
      <c r="AB89" s="480"/>
      <c r="AC89" s="480"/>
      <c r="AD89" s="480"/>
      <c r="AE89" s="480"/>
      <c r="AF89" s="480"/>
      <c r="AG89" s="480"/>
      <c r="AH89" s="480"/>
      <c r="AI89" s="480"/>
      <c r="AJ89" s="480"/>
      <c r="AK89" s="480"/>
      <c r="AL89" s="480"/>
      <c r="AM89" s="480"/>
      <c r="AN89" s="480"/>
      <c r="AO89" s="480"/>
      <c r="AP89" s="480"/>
      <c r="AQ89" s="480"/>
      <c r="AR89" s="480"/>
      <c r="AS89" s="480"/>
      <c r="AT89" s="480"/>
    </row>
    <row r="90" spans="2:46" x14ac:dyDescent="0.2">
      <c r="B90" s="480"/>
      <c r="C90" s="480"/>
      <c r="D90" s="480"/>
      <c r="E90" s="480"/>
      <c r="F90" s="480"/>
      <c r="G90" s="480"/>
      <c r="H90" s="480"/>
      <c r="I90" s="480"/>
      <c r="J90" s="480"/>
      <c r="K90" s="480"/>
      <c r="L90" s="480"/>
      <c r="M90" s="480"/>
      <c r="N90" s="480"/>
      <c r="O90" s="480"/>
      <c r="P90" s="480"/>
      <c r="Q90" s="480"/>
      <c r="R90" s="480"/>
      <c r="S90" s="480"/>
      <c r="T90" s="480"/>
      <c r="U90" s="480"/>
      <c r="V90" s="480"/>
      <c r="W90" s="480"/>
      <c r="X90" s="480"/>
      <c r="Y90" s="480"/>
      <c r="Z90" s="480"/>
      <c r="AA90" s="480"/>
      <c r="AB90" s="480"/>
      <c r="AC90" s="480"/>
      <c r="AD90" s="480"/>
      <c r="AE90" s="480"/>
      <c r="AF90" s="480"/>
      <c r="AG90" s="480"/>
      <c r="AH90" s="480"/>
      <c r="AI90" s="480"/>
      <c r="AJ90" s="480"/>
      <c r="AK90" s="480"/>
      <c r="AL90" s="480"/>
      <c r="AM90" s="480"/>
      <c r="AN90" s="480"/>
      <c r="AO90" s="480"/>
      <c r="AP90" s="480"/>
      <c r="AQ90" s="480"/>
      <c r="AR90" s="480"/>
      <c r="AS90" s="480"/>
      <c r="AT90" s="480"/>
    </row>
    <row r="91" spans="2:46" x14ac:dyDescent="0.2">
      <c r="B91" s="480"/>
      <c r="C91" s="480"/>
      <c r="D91" s="480"/>
      <c r="E91" s="480"/>
      <c r="F91" s="480"/>
      <c r="G91" s="480"/>
      <c r="H91" s="480"/>
      <c r="I91" s="480"/>
      <c r="J91" s="480"/>
      <c r="K91" s="480"/>
      <c r="L91" s="480"/>
      <c r="M91" s="480"/>
      <c r="N91" s="480"/>
      <c r="O91" s="480"/>
      <c r="P91" s="480"/>
      <c r="Q91" s="480"/>
      <c r="R91" s="480"/>
      <c r="S91" s="480"/>
      <c r="T91" s="480"/>
      <c r="U91" s="480"/>
      <c r="V91" s="480"/>
      <c r="W91" s="480"/>
      <c r="X91" s="480"/>
      <c r="Y91" s="480"/>
      <c r="Z91" s="480"/>
      <c r="AA91" s="480"/>
      <c r="AB91" s="480"/>
      <c r="AC91" s="480"/>
      <c r="AD91" s="480"/>
      <c r="AE91" s="480"/>
      <c r="AF91" s="480"/>
      <c r="AG91" s="480"/>
      <c r="AH91" s="480"/>
      <c r="AI91" s="480"/>
      <c r="AJ91" s="480"/>
      <c r="AK91" s="480"/>
      <c r="AL91" s="480"/>
      <c r="AM91" s="480"/>
      <c r="AN91" s="480"/>
      <c r="AO91" s="480"/>
      <c r="AP91" s="480"/>
      <c r="AQ91" s="480"/>
      <c r="AR91" s="480"/>
      <c r="AS91" s="480"/>
      <c r="AT91" s="480"/>
    </row>
    <row r="92" spans="2:46" x14ac:dyDescent="0.2"/>
    <row r="93" spans="2:46" x14ac:dyDescent="0.2"/>
    <row r="94" spans="2:46" x14ac:dyDescent="0.2"/>
    <row r="95" spans="2:46" x14ac:dyDescent="0.2"/>
    <row r="96" spans="2:46" x14ac:dyDescent="0.2"/>
    <row r="97" spans="2:46" x14ac:dyDescent="0.2">
      <c r="B97" s="483"/>
      <c r="C97" s="484"/>
      <c r="D97" s="484"/>
      <c r="E97" s="484"/>
      <c r="F97" s="484"/>
      <c r="G97" s="484"/>
      <c r="H97" s="484"/>
      <c r="I97" s="484"/>
      <c r="J97" s="485" t="s">
        <v>1</v>
      </c>
      <c r="K97" s="485"/>
      <c r="L97" s="485"/>
      <c r="M97" s="485"/>
      <c r="N97" s="485"/>
      <c r="O97" s="485"/>
      <c r="P97" s="485"/>
      <c r="Q97" s="485"/>
      <c r="R97" s="485"/>
      <c r="S97" s="485"/>
      <c r="T97" s="485"/>
      <c r="U97" s="485"/>
      <c r="V97" s="485"/>
      <c r="W97" s="485"/>
      <c r="X97" s="485"/>
      <c r="Y97" s="485"/>
      <c r="Z97" s="485"/>
      <c r="AA97" s="485"/>
      <c r="AB97" s="485"/>
      <c r="AC97" s="485"/>
      <c r="AD97" s="485"/>
      <c r="AE97" s="485"/>
      <c r="AF97" s="485"/>
      <c r="AG97" s="485"/>
      <c r="AH97" s="485"/>
      <c r="AI97" s="485"/>
      <c r="AJ97" s="485"/>
      <c r="AK97" s="485"/>
      <c r="AL97" s="485"/>
      <c r="AM97" s="485"/>
    </row>
    <row r="98" spans="2:46" x14ac:dyDescent="0.2">
      <c r="B98" s="484"/>
      <c r="C98" s="484"/>
      <c r="D98" s="484"/>
      <c r="E98" s="484"/>
      <c r="F98" s="484"/>
      <c r="G98" s="484"/>
      <c r="H98" s="484"/>
      <c r="I98" s="484"/>
      <c r="J98" s="485"/>
      <c r="K98" s="485"/>
      <c r="L98" s="485"/>
      <c r="M98" s="485"/>
      <c r="N98" s="485"/>
      <c r="O98" s="485"/>
      <c r="P98" s="485"/>
      <c r="Q98" s="485"/>
      <c r="R98" s="485"/>
      <c r="S98" s="485"/>
      <c r="T98" s="485"/>
      <c r="U98" s="485"/>
      <c r="V98" s="485"/>
      <c r="W98" s="485"/>
      <c r="X98" s="485"/>
      <c r="Y98" s="485"/>
      <c r="Z98" s="485"/>
      <c r="AA98" s="485"/>
      <c r="AB98" s="485"/>
      <c r="AC98" s="485"/>
      <c r="AD98" s="485"/>
      <c r="AE98" s="485"/>
      <c r="AF98" s="485"/>
      <c r="AG98" s="485"/>
      <c r="AH98" s="485"/>
      <c r="AI98" s="485"/>
      <c r="AJ98" s="485"/>
      <c r="AK98" s="485"/>
      <c r="AL98" s="485"/>
      <c r="AM98" s="485"/>
    </row>
    <row r="99" spans="2:46" x14ac:dyDescent="0.2">
      <c r="B99" s="484"/>
      <c r="C99" s="484"/>
      <c r="D99" s="484"/>
      <c r="E99" s="484"/>
      <c r="F99" s="484"/>
      <c r="G99" s="484"/>
      <c r="H99" s="484"/>
      <c r="I99" s="484"/>
      <c r="J99" s="485"/>
      <c r="K99" s="485"/>
      <c r="L99" s="485"/>
      <c r="M99" s="485"/>
      <c r="N99" s="485"/>
      <c r="O99" s="485"/>
      <c r="P99" s="485"/>
      <c r="Q99" s="485"/>
      <c r="R99" s="485"/>
      <c r="S99" s="485"/>
      <c r="T99" s="485"/>
      <c r="U99" s="485"/>
      <c r="V99" s="485"/>
      <c r="W99" s="485"/>
      <c r="X99" s="485"/>
      <c r="Y99" s="485"/>
      <c r="Z99" s="485"/>
      <c r="AA99" s="485"/>
      <c r="AB99" s="485"/>
      <c r="AC99" s="485"/>
      <c r="AD99" s="485"/>
      <c r="AE99" s="485"/>
      <c r="AF99" s="485"/>
      <c r="AG99" s="485"/>
      <c r="AH99" s="485"/>
      <c r="AI99" s="485"/>
      <c r="AJ99" s="485"/>
      <c r="AK99" s="485"/>
      <c r="AL99" s="485"/>
      <c r="AM99" s="485"/>
    </row>
    <row r="100" spans="2:46" ht="26.1" customHeight="1" thickBot="1" x14ac:dyDescent="0.25"/>
    <row r="101" spans="2:46" ht="15.95" customHeight="1" x14ac:dyDescent="0.25">
      <c r="B101" s="486" t="s">
        <v>2</v>
      </c>
      <c r="C101" s="486"/>
      <c r="D101" s="487"/>
      <c r="E101" s="488" t="s">
        <v>54</v>
      </c>
      <c r="F101" s="489"/>
      <c r="G101" s="489"/>
      <c r="H101" s="489"/>
      <c r="I101" s="489"/>
      <c r="J101" s="183"/>
      <c r="K101" s="184"/>
      <c r="L101" s="184"/>
      <c r="M101" s="184"/>
      <c r="N101" s="184"/>
      <c r="O101" s="185"/>
      <c r="P101" s="183"/>
      <c r="Q101" s="184"/>
      <c r="R101" s="184"/>
      <c r="S101" s="184"/>
      <c r="T101" s="184"/>
      <c r="U101" s="185"/>
      <c r="V101" s="201"/>
      <c r="W101" s="202"/>
      <c r="X101" s="202"/>
      <c r="Y101" s="202"/>
      <c r="Z101" s="202"/>
      <c r="AA101" s="203"/>
      <c r="AB101" s="201"/>
      <c r="AC101" s="202"/>
      <c r="AD101" s="202"/>
      <c r="AE101" s="202"/>
      <c r="AF101" s="202"/>
      <c r="AG101" s="203"/>
      <c r="AH101" s="204"/>
      <c r="AI101" s="205"/>
      <c r="AJ101" s="205"/>
      <c r="AK101" s="205"/>
      <c r="AL101" s="205"/>
      <c r="AM101" s="206"/>
      <c r="AO101" s="494" t="s">
        <v>39</v>
      </c>
      <c r="AP101" s="495"/>
      <c r="AQ101" s="495"/>
      <c r="AR101" s="495"/>
      <c r="AS101" s="495"/>
      <c r="AT101" s="496"/>
    </row>
    <row r="102" spans="2:46" ht="15.95" customHeight="1" x14ac:dyDescent="0.25">
      <c r="B102" s="486"/>
      <c r="C102" s="486"/>
      <c r="D102" s="487"/>
      <c r="E102" s="490"/>
      <c r="F102" s="491"/>
      <c r="G102" s="491"/>
      <c r="H102" s="491"/>
      <c r="I102" s="491"/>
      <c r="J102" s="186"/>
      <c r="K102" s="187"/>
      <c r="L102" s="187"/>
      <c r="M102" s="187"/>
      <c r="N102" s="187"/>
      <c r="O102" s="188"/>
      <c r="P102" s="186"/>
      <c r="Q102" s="187"/>
      <c r="R102" s="187"/>
      <c r="S102" s="187"/>
      <c r="T102" s="187"/>
      <c r="U102" s="188"/>
      <c r="V102" s="207"/>
      <c r="W102" s="208"/>
      <c r="X102" s="208"/>
      <c r="Y102" s="208"/>
      <c r="Z102" s="208"/>
      <c r="AA102" s="209"/>
      <c r="AB102" s="207"/>
      <c r="AC102" s="208"/>
      <c r="AD102" s="208"/>
      <c r="AE102" s="208"/>
      <c r="AF102" s="208"/>
      <c r="AG102" s="209"/>
      <c r="AH102" s="210"/>
      <c r="AI102" s="211"/>
      <c r="AJ102" s="211"/>
      <c r="AK102" s="211"/>
      <c r="AL102" s="211"/>
      <c r="AM102" s="212"/>
      <c r="AO102" s="497"/>
      <c r="AP102" s="498"/>
      <c r="AQ102" s="498"/>
      <c r="AR102" s="498"/>
      <c r="AS102" s="498"/>
      <c r="AT102" s="499"/>
    </row>
    <row r="103" spans="2:46" ht="15.95" customHeight="1" x14ac:dyDescent="0.25">
      <c r="B103" s="486"/>
      <c r="C103" s="486"/>
      <c r="D103" s="487"/>
      <c r="E103" s="490"/>
      <c r="F103" s="491"/>
      <c r="G103" s="491"/>
      <c r="H103" s="491"/>
      <c r="I103" s="491"/>
      <c r="J103" s="186"/>
      <c r="K103" s="187"/>
      <c r="L103" s="187"/>
      <c r="M103" s="187"/>
      <c r="N103" s="187"/>
      <c r="O103" s="188"/>
      <c r="P103" s="186"/>
      <c r="Q103" s="187"/>
      <c r="R103" s="187"/>
      <c r="S103" s="187"/>
      <c r="T103" s="187"/>
      <c r="U103" s="188"/>
      <c r="V103" s="207"/>
      <c r="W103" s="208"/>
      <c r="X103" s="208"/>
      <c r="Y103" s="208"/>
      <c r="Z103" s="208"/>
      <c r="AA103" s="209"/>
      <c r="AB103" s="207"/>
      <c r="AC103" s="208"/>
      <c r="AD103" s="208"/>
      <c r="AE103" s="208"/>
      <c r="AF103" s="208"/>
      <c r="AG103" s="209"/>
      <c r="AH103" s="210"/>
      <c r="AI103" s="211"/>
      <c r="AJ103" s="211"/>
      <c r="AK103" s="211"/>
      <c r="AL103" s="211"/>
      <c r="AM103" s="212"/>
      <c r="AO103" s="497"/>
      <c r="AP103" s="498"/>
      <c r="AQ103" s="498"/>
      <c r="AR103" s="498"/>
      <c r="AS103" s="498"/>
      <c r="AT103" s="499"/>
    </row>
    <row r="104" spans="2:46" ht="15.95" customHeight="1" x14ac:dyDescent="0.25">
      <c r="B104" s="486"/>
      <c r="C104" s="486"/>
      <c r="D104" s="487"/>
      <c r="E104" s="490"/>
      <c r="F104" s="491"/>
      <c r="G104" s="491"/>
      <c r="H104" s="491"/>
      <c r="I104" s="491"/>
      <c r="J104" s="186"/>
      <c r="K104" s="187"/>
      <c r="L104" s="187"/>
      <c r="M104" s="187"/>
      <c r="N104" s="187"/>
      <c r="O104" s="188"/>
      <c r="P104" s="186"/>
      <c r="Q104" s="187"/>
      <c r="R104" s="187"/>
      <c r="S104" s="187"/>
      <c r="T104" s="187"/>
      <c r="U104" s="188"/>
      <c r="V104" s="207"/>
      <c r="W104" s="208"/>
      <c r="X104" s="208"/>
      <c r="Y104" s="208"/>
      <c r="Z104" s="208"/>
      <c r="AA104" s="209"/>
      <c r="AB104" s="207"/>
      <c r="AC104" s="208"/>
      <c r="AD104" s="208"/>
      <c r="AE104" s="208"/>
      <c r="AF104" s="208"/>
      <c r="AG104" s="209"/>
      <c r="AH104" s="210"/>
      <c r="AI104" s="211"/>
      <c r="AJ104" s="211"/>
      <c r="AK104" s="211"/>
      <c r="AL104" s="211"/>
      <c r="AM104" s="212"/>
      <c r="AO104" s="497"/>
      <c r="AP104" s="498"/>
      <c r="AQ104" s="498"/>
      <c r="AR104" s="498"/>
      <c r="AS104" s="498"/>
      <c r="AT104" s="499"/>
    </row>
    <row r="105" spans="2:46" ht="15.95" customHeight="1" x14ac:dyDescent="0.25">
      <c r="B105" s="486"/>
      <c r="C105" s="486"/>
      <c r="D105" s="487"/>
      <c r="E105" s="490"/>
      <c r="F105" s="491"/>
      <c r="G105" s="491"/>
      <c r="H105" s="491"/>
      <c r="I105" s="491"/>
      <c r="J105" s="186"/>
      <c r="K105" s="187"/>
      <c r="L105" s="187"/>
      <c r="M105" s="187"/>
      <c r="N105" s="187"/>
      <c r="O105" s="188"/>
      <c r="P105" s="186"/>
      <c r="Q105" s="187"/>
      <c r="R105" s="187"/>
      <c r="S105" s="187"/>
      <c r="T105" s="187"/>
      <c r="U105" s="188"/>
      <c r="V105" s="207"/>
      <c r="W105" s="208"/>
      <c r="X105" s="208"/>
      <c r="Y105" s="208"/>
      <c r="Z105" s="208"/>
      <c r="AA105" s="209"/>
      <c r="AB105" s="207"/>
      <c r="AC105" s="208"/>
      <c r="AD105" s="208"/>
      <c r="AE105" s="208"/>
      <c r="AF105" s="208"/>
      <c r="AG105" s="209"/>
      <c r="AH105" s="210"/>
      <c r="AI105" s="211"/>
      <c r="AJ105" s="211"/>
      <c r="AK105" s="211"/>
      <c r="AL105" s="211"/>
      <c r="AM105" s="212"/>
      <c r="AO105" s="497"/>
      <c r="AP105" s="498"/>
      <c r="AQ105" s="498"/>
      <c r="AR105" s="498"/>
      <c r="AS105" s="498"/>
      <c r="AT105" s="499"/>
    </row>
    <row r="106" spans="2:46" ht="15.95" customHeight="1" x14ac:dyDescent="0.25">
      <c r="B106" s="486"/>
      <c r="C106" s="486"/>
      <c r="D106" s="487"/>
      <c r="E106" s="490"/>
      <c r="F106" s="491"/>
      <c r="G106" s="491"/>
      <c r="H106" s="491"/>
      <c r="I106" s="491"/>
      <c r="J106" s="186"/>
      <c r="K106" s="187"/>
      <c r="L106" s="187"/>
      <c r="M106" s="187"/>
      <c r="N106" s="187"/>
      <c r="O106" s="188"/>
      <c r="P106" s="186"/>
      <c r="Q106" s="187"/>
      <c r="R106" s="187"/>
      <c r="S106" s="187"/>
      <c r="T106" s="187"/>
      <c r="U106" s="188"/>
      <c r="V106" s="207"/>
      <c r="W106" s="208"/>
      <c r="X106" s="208"/>
      <c r="Y106" s="208"/>
      <c r="Z106" s="208"/>
      <c r="AA106" s="209"/>
      <c r="AB106" s="207"/>
      <c r="AC106" s="208"/>
      <c r="AD106" s="208"/>
      <c r="AE106" s="208"/>
      <c r="AF106" s="208"/>
      <c r="AG106" s="209"/>
      <c r="AH106" s="210"/>
      <c r="AI106" s="211"/>
      <c r="AJ106" s="211"/>
      <c r="AK106" s="211"/>
      <c r="AL106" s="211"/>
      <c r="AM106" s="212"/>
      <c r="AO106" s="497"/>
      <c r="AP106" s="498"/>
      <c r="AQ106" s="498"/>
      <c r="AR106" s="498"/>
      <c r="AS106" s="498"/>
      <c r="AT106" s="499"/>
    </row>
    <row r="107" spans="2:46" ht="15.95" customHeight="1" x14ac:dyDescent="0.25">
      <c r="B107" s="486"/>
      <c r="C107" s="486"/>
      <c r="D107" s="487"/>
      <c r="E107" s="490"/>
      <c r="F107" s="491"/>
      <c r="G107" s="491"/>
      <c r="H107" s="491"/>
      <c r="I107" s="491"/>
      <c r="J107" s="186"/>
      <c r="K107" s="187"/>
      <c r="L107" s="187"/>
      <c r="M107" s="187"/>
      <c r="N107" s="187"/>
      <c r="O107" s="188"/>
      <c r="P107" s="186"/>
      <c r="Q107" s="187"/>
      <c r="R107" s="187"/>
      <c r="S107" s="187"/>
      <c r="T107" s="187"/>
      <c r="U107" s="188"/>
      <c r="V107" s="207"/>
      <c r="W107" s="208"/>
      <c r="X107" s="208"/>
      <c r="Y107" s="208"/>
      <c r="Z107" s="208"/>
      <c r="AA107" s="209"/>
      <c r="AB107" s="207"/>
      <c r="AC107" s="208"/>
      <c r="AD107" s="208"/>
      <c r="AE107" s="208"/>
      <c r="AF107" s="208"/>
      <c r="AG107" s="209"/>
      <c r="AH107" s="210"/>
      <c r="AI107" s="211"/>
      <c r="AJ107" s="211"/>
      <c r="AK107" s="211"/>
      <c r="AL107" s="211"/>
      <c r="AM107" s="212"/>
      <c r="AO107" s="497"/>
      <c r="AP107" s="498"/>
      <c r="AQ107" s="498"/>
      <c r="AR107" s="498"/>
      <c r="AS107" s="498"/>
      <c r="AT107" s="499"/>
    </row>
    <row r="108" spans="2:46" ht="15.95" customHeight="1" x14ac:dyDescent="0.25">
      <c r="B108" s="486"/>
      <c r="C108" s="486"/>
      <c r="D108" s="487"/>
      <c r="E108" s="490"/>
      <c r="F108" s="491"/>
      <c r="G108" s="491"/>
      <c r="H108" s="491"/>
      <c r="I108" s="491"/>
      <c r="J108" s="186"/>
      <c r="K108" s="187"/>
      <c r="L108" s="187"/>
      <c r="M108" s="187"/>
      <c r="N108" s="187"/>
      <c r="O108" s="188"/>
      <c r="P108" s="186"/>
      <c r="Q108" s="187"/>
      <c r="R108" s="187"/>
      <c r="S108" s="187"/>
      <c r="T108" s="187"/>
      <c r="U108" s="188"/>
      <c r="V108" s="207"/>
      <c r="W108" s="208"/>
      <c r="X108" s="208"/>
      <c r="Y108" s="208"/>
      <c r="Z108" s="208"/>
      <c r="AA108" s="209"/>
      <c r="AB108" s="207"/>
      <c r="AC108" s="208"/>
      <c r="AD108" s="208"/>
      <c r="AE108" s="208"/>
      <c r="AF108" s="208"/>
      <c r="AG108" s="209"/>
      <c r="AH108" s="210"/>
      <c r="AI108" s="211"/>
      <c r="AJ108" s="211"/>
      <c r="AK108" s="211"/>
      <c r="AL108" s="211"/>
      <c r="AM108" s="212"/>
      <c r="AO108" s="497"/>
      <c r="AP108" s="498"/>
      <c r="AQ108" s="498"/>
      <c r="AR108" s="498"/>
      <c r="AS108" s="498"/>
      <c r="AT108" s="499"/>
    </row>
    <row r="109" spans="2:46" ht="15.95" customHeight="1" x14ac:dyDescent="0.25">
      <c r="B109" s="486"/>
      <c r="C109" s="486"/>
      <c r="D109" s="487"/>
      <c r="E109" s="490"/>
      <c r="F109" s="491"/>
      <c r="G109" s="491"/>
      <c r="H109" s="491"/>
      <c r="I109" s="491"/>
      <c r="J109" s="186"/>
      <c r="K109" s="187"/>
      <c r="L109" s="187"/>
      <c r="M109" s="187"/>
      <c r="N109" s="187"/>
      <c r="O109" s="188"/>
      <c r="P109" s="186"/>
      <c r="Q109" s="187"/>
      <c r="R109" s="187"/>
      <c r="S109" s="187"/>
      <c r="T109" s="187"/>
      <c r="U109" s="188"/>
      <c r="V109" s="207"/>
      <c r="W109" s="208"/>
      <c r="X109" s="208"/>
      <c r="Y109" s="208"/>
      <c r="Z109" s="208"/>
      <c r="AA109" s="209"/>
      <c r="AB109" s="207"/>
      <c r="AC109" s="208"/>
      <c r="AD109" s="208"/>
      <c r="AE109" s="208"/>
      <c r="AF109" s="208"/>
      <c r="AG109" s="209"/>
      <c r="AH109" s="210"/>
      <c r="AI109" s="211"/>
      <c r="AJ109" s="211"/>
      <c r="AK109" s="211"/>
      <c r="AL109" s="211"/>
      <c r="AM109" s="212"/>
      <c r="AO109" s="497"/>
      <c r="AP109" s="498"/>
      <c r="AQ109" s="498"/>
      <c r="AR109" s="498"/>
      <c r="AS109" s="498"/>
      <c r="AT109" s="499"/>
    </row>
    <row r="110" spans="2:46" ht="17.100000000000001" customHeight="1" thickBot="1" x14ac:dyDescent="0.3">
      <c r="B110" s="486"/>
      <c r="C110" s="486"/>
      <c r="D110" s="487"/>
      <c r="E110" s="492"/>
      <c r="F110" s="493"/>
      <c r="G110" s="493"/>
      <c r="H110" s="493"/>
      <c r="I110" s="493"/>
      <c r="J110" s="189"/>
      <c r="K110" s="190"/>
      <c r="L110" s="190"/>
      <c r="M110" s="190"/>
      <c r="N110" s="190"/>
      <c r="O110" s="191"/>
      <c r="P110" s="189"/>
      <c r="Q110" s="190"/>
      <c r="R110" s="190"/>
      <c r="S110" s="190"/>
      <c r="T110" s="190"/>
      <c r="U110" s="191"/>
      <c r="V110" s="213"/>
      <c r="W110" s="214"/>
      <c r="X110" s="214"/>
      <c r="Y110" s="214"/>
      <c r="Z110" s="214"/>
      <c r="AA110" s="215"/>
      <c r="AB110" s="213"/>
      <c r="AC110" s="214"/>
      <c r="AD110" s="214"/>
      <c r="AE110" s="214"/>
      <c r="AF110" s="214"/>
      <c r="AG110" s="215"/>
      <c r="AH110" s="216"/>
      <c r="AI110" s="217"/>
      <c r="AJ110" s="217"/>
      <c r="AK110" s="217"/>
      <c r="AL110" s="217"/>
      <c r="AM110" s="218"/>
      <c r="AO110" s="500"/>
      <c r="AP110" s="501"/>
      <c r="AQ110" s="501"/>
      <c r="AR110" s="501"/>
      <c r="AS110" s="501"/>
      <c r="AT110" s="502"/>
    </row>
    <row r="111" spans="2:46" ht="15.95" customHeight="1" x14ac:dyDescent="0.25">
      <c r="B111" s="486"/>
      <c r="C111" s="486"/>
      <c r="D111" s="487"/>
      <c r="E111" s="488" t="s">
        <v>53</v>
      </c>
      <c r="F111" s="489"/>
      <c r="G111" s="489"/>
      <c r="H111" s="489"/>
      <c r="I111" s="489"/>
      <c r="J111" s="219"/>
      <c r="K111" s="220"/>
      <c r="L111" s="220"/>
      <c r="M111" s="220"/>
      <c r="N111" s="220"/>
      <c r="O111" s="221"/>
      <c r="P111" s="192"/>
      <c r="Q111" s="193"/>
      <c r="R111" s="193"/>
      <c r="S111" s="193"/>
      <c r="T111" s="193"/>
      <c r="U111" s="194"/>
      <c r="V111" s="183"/>
      <c r="W111" s="184"/>
      <c r="X111" s="184"/>
      <c r="Y111" s="184"/>
      <c r="Z111" s="184"/>
      <c r="AA111" s="185"/>
      <c r="AB111" s="201"/>
      <c r="AC111" s="202"/>
      <c r="AD111" s="202"/>
      <c r="AE111" s="202"/>
      <c r="AF111" s="202"/>
      <c r="AG111" s="203"/>
      <c r="AH111" s="204"/>
      <c r="AI111" s="205"/>
      <c r="AJ111" s="205"/>
      <c r="AK111" s="205"/>
      <c r="AL111" s="205"/>
      <c r="AM111" s="206"/>
      <c r="AO111" s="504" t="s">
        <v>40</v>
      </c>
      <c r="AP111" s="505"/>
      <c r="AQ111" s="505"/>
      <c r="AR111" s="505"/>
      <c r="AS111" s="505"/>
      <c r="AT111" s="506"/>
    </row>
    <row r="112" spans="2:46" ht="15.95" customHeight="1" x14ac:dyDescent="0.25">
      <c r="B112" s="486"/>
      <c r="C112" s="486"/>
      <c r="D112" s="487"/>
      <c r="E112" s="503"/>
      <c r="F112" s="491"/>
      <c r="G112" s="491"/>
      <c r="H112" s="491"/>
      <c r="I112" s="491"/>
      <c r="J112" s="222"/>
      <c r="K112" s="223"/>
      <c r="L112" s="223"/>
      <c r="M112" s="223"/>
      <c r="N112" s="223"/>
      <c r="O112" s="224"/>
      <c r="P112" s="195"/>
      <c r="Q112" s="196"/>
      <c r="R112" s="196"/>
      <c r="S112" s="196"/>
      <c r="T112" s="196"/>
      <c r="U112" s="197"/>
      <c r="V112" s="186"/>
      <c r="W112" s="187"/>
      <c r="X112" s="187"/>
      <c r="Y112" s="187"/>
      <c r="Z112" s="187"/>
      <c r="AA112" s="188"/>
      <c r="AB112" s="207"/>
      <c r="AC112" s="208"/>
      <c r="AD112" s="208"/>
      <c r="AE112" s="208"/>
      <c r="AF112" s="208"/>
      <c r="AG112" s="209"/>
      <c r="AH112" s="210"/>
      <c r="AI112" s="211"/>
      <c r="AJ112" s="211"/>
      <c r="AK112" s="211"/>
      <c r="AL112" s="211"/>
      <c r="AM112" s="212"/>
      <c r="AO112" s="507"/>
      <c r="AP112" s="508"/>
      <c r="AQ112" s="508"/>
      <c r="AR112" s="508"/>
      <c r="AS112" s="508"/>
      <c r="AT112" s="509"/>
    </row>
    <row r="113" spans="2:46" ht="15.95" customHeight="1" x14ac:dyDescent="0.25">
      <c r="B113" s="486"/>
      <c r="C113" s="486"/>
      <c r="D113" s="487"/>
      <c r="E113" s="490"/>
      <c r="F113" s="491"/>
      <c r="G113" s="491"/>
      <c r="H113" s="491"/>
      <c r="I113" s="491"/>
      <c r="J113" s="222"/>
      <c r="K113" s="223"/>
      <c r="L113" s="223"/>
      <c r="M113" s="223"/>
      <c r="N113" s="223"/>
      <c r="O113" s="224"/>
      <c r="P113" s="195"/>
      <c r="Q113" s="196"/>
      <c r="R113" s="196"/>
      <c r="S113" s="196"/>
      <c r="T113" s="196"/>
      <c r="U113" s="197"/>
      <c r="V113" s="186"/>
      <c r="W113" s="187"/>
      <c r="X113" s="187"/>
      <c r="Y113" s="187"/>
      <c r="Z113" s="187"/>
      <c r="AA113" s="188"/>
      <c r="AB113" s="207"/>
      <c r="AC113" s="208"/>
      <c r="AD113" s="208"/>
      <c r="AE113" s="208"/>
      <c r="AF113" s="208"/>
      <c r="AG113" s="209"/>
      <c r="AH113" s="210"/>
      <c r="AI113" s="211"/>
      <c r="AJ113" s="211"/>
      <c r="AK113" s="211"/>
      <c r="AL113" s="211"/>
      <c r="AM113" s="212"/>
      <c r="AO113" s="507"/>
      <c r="AP113" s="508"/>
      <c r="AQ113" s="508"/>
      <c r="AR113" s="508"/>
      <c r="AS113" s="508"/>
      <c r="AT113" s="509"/>
    </row>
    <row r="114" spans="2:46" ht="15.95" customHeight="1" x14ac:dyDescent="0.25">
      <c r="B114" s="486"/>
      <c r="C114" s="486"/>
      <c r="D114" s="487"/>
      <c r="E114" s="490"/>
      <c r="F114" s="491"/>
      <c r="G114" s="491"/>
      <c r="H114" s="491"/>
      <c r="I114" s="491"/>
      <c r="J114" s="222"/>
      <c r="K114" s="223"/>
      <c r="L114" s="223"/>
      <c r="M114" s="223"/>
      <c r="N114" s="223"/>
      <c r="O114" s="224"/>
      <c r="P114" s="195"/>
      <c r="Q114" s="196"/>
      <c r="R114" s="196"/>
      <c r="S114" s="196"/>
      <c r="T114" s="196"/>
      <c r="U114" s="197"/>
      <c r="V114" s="186"/>
      <c r="W114" s="187"/>
      <c r="X114" s="187"/>
      <c r="Y114" s="187"/>
      <c r="Z114" s="187"/>
      <c r="AA114" s="188"/>
      <c r="AB114" s="207"/>
      <c r="AC114" s="208"/>
      <c r="AD114" s="208"/>
      <c r="AE114" s="208"/>
      <c r="AF114" s="208"/>
      <c r="AG114" s="209"/>
      <c r="AH114" s="210"/>
      <c r="AI114" s="211"/>
      <c r="AJ114" s="211"/>
      <c r="AK114" s="211"/>
      <c r="AL114" s="211"/>
      <c r="AM114" s="212"/>
      <c r="AO114" s="507"/>
      <c r="AP114" s="508"/>
      <c r="AQ114" s="508"/>
      <c r="AR114" s="508"/>
      <c r="AS114" s="508"/>
      <c r="AT114" s="509"/>
    </row>
    <row r="115" spans="2:46" ht="15.95" customHeight="1" x14ac:dyDescent="0.25">
      <c r="B115" s="486"/>
      <c r="C115" s="486"/>
      <c r="D115" s="487"/>
      <c r="E115" s="490"/>
      <c r="F115" s="491"/>
      <c r="G115" s="491"/>
      <c r="H115" s="491"/>
      <c r="I115" s="491"/>
      <c r="J115" s="222"/>
      <c r="K115" s="223"/>
      <c r="L115" s="223"/>
      <c r="M115" s="223"/>
      <c r="N115" s="223"/>
      <c r="O115" s="224"/>
      <c r="P115" s="195"/>
      <c r="Q115" s="196"/>
      <c r="R115" s="196"/>
      <c r="S115" s="196"/>
      <c r="T115" s="196"/>
      <c r="U115" s="197"/>
      <c r="V115" s="186"/>
      <c r="W115" s="187"/>
      <c r="X115" s="187"/>
      <c r="Y115" s="187"/>
      <c r="Z115" s="187"/>
      <c r="AA115" s="188"/>
      <c r="AB115" s="207"/>
      <c r="AC115" s="208"/>
      <c r="AD115" s="208"/>
      <c r="AE115" s="208"/>
      <c r="AF115" s="208"/>
      <c r="AG115" s="209"/>
      <c r="AH115" s="210"/>
      <c r="AI115" s="211"/>
      <c r="AJ115" s="211"/>
      <c r="AK115" s="211"/>
      <c r="AL115" s="211"/>
      <c r="AM115" s="212"/>
      <c r="AO115" s="507"/>
      <c r="AP115" s="508"/>
      <c r="AQ115" s="508"/>
      <c r="AR115" s="508"/>
      <c r="AS115" s="508"/>
      <c r="AT115" s="509"/>
    </row>
    <row r="116" spans="2:46" ht="15.95" customHeight="1" x14ac:dyDescent="0.25">
      <c r="B116" s="486"/>
      <c r="C116" s="486"/>
      <c r="D116" s="487"/>
      <c r="E116" s="490"/>
      <c r="F116" s="491"/>
      <c r="G116" s="491"/>
      <c r="H116" s="491"/>
      <c r="I116" s="491"/>
      <c r="J116" s="222"/>
      <c r="K116" s="223"/>
      <c r="L116" s="223"/>
      <c r="M116" s="223"/>
      <c r="N116" s="223"/>
      <c r="O116" s="224"/>
      <c r="P116" s="195"/>
      <c r="Q116" s="196"/>
      <c r="R116" s="196"/>
      <c r="S116" s="196"/>
      <c r="T116" s="196"/>
      <c r="U116" s="197"/>
      <c r="V116" s="186"/>
      <c r="W116" s="187"/>
      <c r="X116" s="187"/>
      <c r="Y116" s="187"/>
      <c r="Z116" s="187"/>
      <c r="AA116" s="188"/>
      <c r="AB116" s="207"/>
      <c r="AC116" s="208"/>
      <c r="AD116" s="208"/>
      <c r="AE116" s="208"/>
      <c r="AF116" s="208"/>
      <c r="AG116" s="209"/>
      <c r="AH116" s="210"/>
      <c r="AI116" s="211"/>
      <c r="AJ116" s="211"/>
      <c r="AK116" s="211"/>
      <c r="AL116" s="211"/>
      <c r="AM116" s="212"/>
      <c r="AO116" s="507"/>
      <c r="AP116" s="508"/>
      <c r="AQ116" s="508"/>
      <c r="AR116" s="508"/>
      <c r="AS116" s="508"/>
      <c r="AT116" s="509"/>
    </row>
    <row r="117" spans="2:46" ht="15.95" customHeight="1" x14ac:dyDescent="0.25">
      <c r="B117" s="486"/>
      <c r="C117" s="486"/>
      <c r="D117" s="487"/>
      <c r="E117" s="490"/>
      <c r="F117" s="491"/>
      <c r="G117" s="491"/>
      <c r="H117" s="491"/>
      <c r="I117" s="491"/>
      <c r="J117" s="222"/>
      <c r="K117" s="223"/>
      <c r="L117" s="223"/>
      <c r="M117" s="223"/>
      <c r="N117" s="223"/>
      <c r="O117" s="224"/>
      <c r="P117" s="195"/>
      <c r="Q117" s="196"/>
      <c r="R117" s="196"/>
      <c r="S117" s="196"/>
      <c r="T117" s="196"/>
      <c r="U117" s="197"/>
      <c r="V117" s="186"/>
      <c r="W117" s="187"/>
      <c r="X117" s="187"/>
      <c r="Y117" s="187"/>
      <c r="Z117" s="187"/>
      <c r="AA117" s="188"/>
      <c r="AB117" s="207"/>
      <c r="AC117" s="208"/>
      <c r="AD117" s="208"/>
      <c r="AE117" s="208"/>
      <c r="AF117" s="208"/>
      <c r="AG117" s="209"/>
      <c r="AH117" s="210"/>
      <c r="AI117" s="211"/>
      <c r="AJ117" s="211"/>
      <c r="AK117" s="211"/>
      <c r="AL117" s="211"/>
      <c r="AM117" s="212"/>
      <c r="AO117" s="507"/>
      <c r="AP117" s="508"/>
      <c r="AQ117" s="508"/>
      <c r="AR117" s="508"/>
      <c r="AS117" s="508"/>
      <c r="AT117" s="509"/>
    </row>
    <row r="118" spans="2:46" ht="15.95" customHeight="1" x14ac:dyDescent="0.25">
      <c r="B118" s="486"/>
      <c r="C118" s="486"/>
      <c r="D118" s="487"/>
      <c r="E118" s="490"/>
      <c r="F118" s="491"/>
      <c r="G118" s="491"/>
      <c r="H118" s="491"/>
      <c r="I118" s="491"/>
      <c r="J118" s="222"/>
      <c r="K118" s="223"/>
      <c r="L118" s="223"/>
      <c r="M118" s="223"/>
      <c r="N118" s="223"/>
      <c r="O118" s="224"/>
      <c r="P118" s="195"/>
      <c r="Q118" s="196"/>
      <c r="R118" s="196"/>
      <c r="S118" s="196"/>
      <c r="T118" s="196"/>
      <c r="U118" s="197"/>
      <c r="V118" s="186"/>
      <c r="W118" s="187"/>
      <c r="X118" s="187"/>
      <c r="Y118" s="187"/>
      <c r="Z118" s="187"/>
      <c r="AA118" s="188"/>
      <c r="AB118" s="207"/>
      <c r="AC118" s="208"/>
      <c r="AD118" s="208"/>
      <c r="AE118" s="208"/>
      <c r="AF118" s="208"/>
      <c r="AG118" s="209"/>
      <c r="AH118" s="210"/>
      <c r="AI118" s="211"/>
      <c r="AJ118" s="211"/>
      <c r="AK118" s="211"/>
      <c r="AL118" s="211"/>
      <c r="AM118" s="212"/>
      <c r="AO118" s="507"/>
      <c r="AP118" s="508"/>
      <c r="AQ118" s="508"/>
      <c r="AR118" s="508"/>
      <c r="AS118" s="508"/>
      <c r="AT118" s="509"/>
    </row>
    <row r="119" spans="2:46" ht="15.95" customHeight="1" x14ac:dyDescent="0.25">
      <c r="B119" s="486"/>
      <c r="C119" s="486"/>
      <c r="D119" s="487"/>
      <c r="E119" s="490"/>
      <c r="F119" s="491"/>
      <c r="G119" s="491"/>
      <c r="H119" s="491"/>
      <c r="I119" s="491"/>
      <c r="J119" s="222"/>
      <c r="K119" s="223"/>
      <c r="L119" s="223"/>
      <c r="M119" s="223"/>
      <c r="N119" s="223"/>
      <c r="O119" s="224"/>
      <c r="P119" s="195"/>
      <c r="Q119" s="196"/>
      <c r="R119" s="196"/>
      <c r="S119" s="196"/>
      <c r="T119" s="196"/>
      <c r="U119" s="197"/>
      <c r="V119" s="186"/>
      <c r="W119" s="187"/>
      <c r="X119" s="187"/>
      <c r="Y119" s="187"/>
      <c r="Z119" s="187"/>
      <c r="AA119" s="188"/>
      <c r="AB119" s="207"/>
      <c r="AC119" s="208"/>
      <c r="AD119" s="208"/>
      <c r="AE119" s="208"/>
      <c r="AF119" s="208"/>
      <c r="AG119" s="209"/>
      <c r="AH119" s="210"/>
      <c r="AI119" s="211"/>
      <c r="AJ119" s="211"/>
      <c r="AK119" s="211"/>
      <c r="AL119" s="211"/>
      <c r="AM119" s="212"/>
      <c r="AO119" s="507"/>
      <c r="AP119" s="508"/>
      <c r="AQ119" s="508"/>
      <c r="AR119" s="508"/>
      <c r="AS119" s="508"/>
      <c r="AT119" s="509"/>
    </row>
    <row r="120" spans="2:46" ht="17.100000000000001" customHeight="1" thickBot="1" x14ac:dyDescent="0.3">
      <c r="B120" s="486"/>
      <c r="C120" s="486"/>
      <c r="D120" s="487"/>
      <c r="E120" s="492"/>
      <c r="F120" s="493"/>
      <c r="G120" s="493"/>
      <c r="H120" s="493"/>
      <c r="I120" s="493"/>
      <c r="J120" s="225"/>
      <c r="K120" s="226"/>
      <c r="L120" s="226"/>
      <c r="M120" s="226"/>
      <c r="N120" s="226"/>
      <c r="O120" s="227"/>
      <c r="P120" s="198"/>
      <c r="Q120" s="199"/>
      <c r="R120" s="199"/>
      <c r="S120" s="199"/>
      <c r="T120" s="199"/>
      <c r="U120" s="200"/>
      <c r="V120" s="189"/>
      <c r="W120" s="190"/>
      <c r="X120" s="190"/>
      <c r="Y120" s="190"/>
      <c r="Z120" s="190"/>
      <c r="AA120" s="191"/>
      <c r="AB120" s="213"/>
      <c r="AC120" s="214"/>
      <c r="AD120" s="214"/>
      <c r="AE120" s="214"/>
      <c r="AF120" s="214"/>
      <c r="AG120" s="215"/>
      <c r="AH120" s="216"/>
      <c r="AI120" s="217"/>
      <c r="AJ120" s="217"/>
      <c r="AK120" s="217"/>
      <c r="AL120" s="217"/>
      <c r="AM120" s="218"/>
      <c r="AO120" s="510"/>
      <c r="AP120" s="511"/>
      <c r="AQ120" s="511"/>
      <c r="AR120" s="511"/>
      <c r="AS120" s="511"/>
      <c r="AT120" s="512"/>
    </row>
    <row r="121" spans="2:46" ht="15.95" customHeight="1" x14ac:dyDescent="0.25">
      <c r="B121" s="486"/>
      <c r="C121" s="486"/>
      <c r="D121" s="487"/>
      <c r="E121" s="488" t="s">
        <v>55</v>
      </c>
      <c r="F121" s="489"/>
      <c r="G121" s="489"/>
      <c r="H121" s="489"/>
      <c r="I121" s="489"/>
      <c r="J121" s="115"/>
      <c r="K121" s="116"/>
      <c r="L121" s="116"/>
      <c r="M121" s="116"/>
      <c r="N121" s="116"/>
      <c r="O121" s="117"/>
      <c r="P121" s="219"/>
      <c r="Q121" s="220"/>
      <c r="R121" s="220"/>
      <c r="S121" s="220"/>
      <c r="T121" s="220"/>
      <c r="U121" s="221"/>
      <c r="V121" s="192"/>
      <c r="W121" s="193"/>
      <c r="X121" s="193"/>
      <c r="Y121" s="193"/>
      <c r="Z121" s="193"/>
      <c r="AA121" s="194"/>
      <c r="AB121" s="201"/>
      <c r="AC121" s="202"/>
      <c r="AD121" s="202"/>
      <c r="AE121" s="202"/>
      <c r="AF121" s="202"/>
      <c r="AG121" s="203"/>
      <c r="AH121" s="204"/>
      <c r="AI121" s="205"/>
      <c r="AJ121" s="205"/>
      <c r="AK121" s="205"/>
      <c r="AL121" s="205"/>
      <c r="AM121" s="206"/>
      <c r="AO121" s="513" t="s">
        <v>41</v>
      </c>
      <c r="AP121" s="514"/>
      <c r="AQ121" s="514"/>
      <c r="AR121" s="514"/>
      <c r="AS121" s="514"/>
      <c r="AT121" s="515"/>
    </row>
    <row r="122" spans="2:46" ht="15.95" customHeight="1" x14ac:dyDescent="0.25">
      <c r="B122" s="486"/>
      <c r="C122" s="486"/>
      <c r="D122" s="487"/>
      <c r="E122" s="503"/>
      <c r="F122" s="491"/>
      <c r="G122" s="491"/>
      <c r="H122" s="491"/>
      <c r="I122" s="491"/>
      <c r="J122" s="118"/>
      <c r="K122" s="119"/>
      <c r="L122" s="119"/>
      <c r="M122" s="119"/>
      <c r="N122" s="119"/>
      <c r="O122" s="120"/>
      <c r="P122" s="222"/>
      <c r="Q122" s="223"/>
      <c r="R122" s="223"/>
      <c r="S122" s="223"/>
      <c r="T122" s="223"/>
      <c r="U122" s="224"/>
      <c r="V122" s="195"/>
      <c r="W122" s="196"/>
      <c r="X122" s="196"/>
      <c r="Y122" s="196"/>
      <c r="Z122" s="196"/>
      <c r="AA122" s="197"/>
      <c r="AB122" s="207"/>
      <c r="AC122" s="208"/>
      <c r="AD122" s="208"/>
      <c r="AE122" s="208"/>
      <c r="AF122" s="208"/>
      <c r="AG122" s="209"/>
      <c r="AH122" s="210"/>
      <c r="AI122" s="211"/>
      <c r="AJ122" s="211"/>
      <c r="AK122" s="211"/>
      <c r="AL122" s="211"/>
      <c r="AM122" s="212"/>
      <c r="AO122" s="516"/>
      <c r="AP122" s="517"/>
      <c r="AQ122" s="517"/>
      <c r="AR122" s="517"/>
      <c r="AS122" s="517"/>
      <c r="AT122" s="518"/>
    </row>
    <row r="123" spans="2:46" ht="15.95" customHeight="1" x14ac:dyDescent="0.25">
      <c r="B123" s="486"/>
      <c r="C123" s="486"/>
      <c r="D123" s="487"/>
      <c r="E123" s="490"/>
      <c r="F123" s="491"/>
      <c r="G123" s="491"/>
      <c r="H123" s="491"/>
      <c r="I123" s="491"/>
      <c r="J123" s="118"/>
      <c r="K123" s="119"/>
      <c r="L123" s="119"/>
      <c r="M123" s="119"/>
      <c r="N123" s="119"/>
      <c r="O123" s="120"/>
      <c r="P123" s="222"/>
      <c r="Q123" s="223"/>
      <c r="R123" s="223"/>
      <c r="S123" s="223"/>
      <c r="T123" s="223"/>
      <c r="U123" s="224"/>
      <c r="V123" s="195"/>
      <c r="W123" s="196"/>
      <c r="X123" s="196"/>
      <c r="Y123" s="196"/>
      <c r="Z123" s="196"/>
      <c r="AA123" s="197"/>
      <c r="AB123" s="207"/>
      <c r="AC123" s="208"/>
      <c r="AD123" s="208"/>
      <c r="AE123" s="208"/>
      <c r="AF123" s="208"/>
      <c r="AG123" s="209"/>
      <c r="AH123" s="210"/>
      <c r="AI123" s="211"/>
      <c r="AJ123" s="211"/>
      <c r="AK123" s="211"/>
      <c r="AL123" s="211"/>
      <c r="AM123" s="212"/>
      <c r="AO123" s="516"/>
      <c r="AP123" s="517"/>
      <c r="AQ123" s="517"/>
      <c r="AR123" s="517"/>
      <c r="AS123" s="517"/>
      <c r="AT123" s="518"/>
    </row>
    <row r="124" spans="2:46" ht="15.95" customHeight="1" x14ac:dyDescent="0.25">
      <c r="B124" s="486"/>
      <c r="C124" s="486"/>
      <c r="D124" s="487"/>
      <c r="E124" s="490"/>
      <c r="F124" s="491"/>
      <c r="G124" s="491"/>
      <c r="H124" s="491"/>
      <c r="I124" s="491"/>
      <c r="J124" s="118"/>
      <c r="K124" s="119"/>
      <c r="L124" s="119"/>
      <c r="M124" s="119"/>
      <c r="N124" s="119"/>
      <c r="O124" s="120"/>
      <c r="P124" s="222"/>
      <c r="Q124" s="223"/>
      <c r="R124" s="223"/>
      <c r="S124" s="223"/>
      <c r="T124" s="223"/>
      <c r="U124" s="224"/>
      <c r="V124" s="195"/>
      <c r="W124" s="196"/>
      <c r="X124" s="196"/>
      <c r="Y124" s="196"/>
      <c r="Z124" s="196"/>
      <c r="AA124" s="197"/>
      <c r="AB124" s="207"/>
      <c r="AC124" s="208"/>
      <c r="AD124" s="208"/>
      <c r="AE124" s="208"/>
      <c r="AF124" s="208"/>
      <c r="AG124" s="209"/>
      <c r="AH124" s="210"/>
      <c r="AI124" s="211"/>
      <c r="AJ124" s="211"/>
      <c r="AK124" s="211"/>
      <c r="AL124" s="211"/>
      <c r="AM124" s="212"/>
      <c r="AO124" s="516"/>
      <c r="AP124" s="517"/>
      <c r="AQ124" s="517"/>
      <c r="AR124" s="517"/>
      <c r="AS124" s="517"/>
      <c r="AT124" s="518"/>
    </row>
    <row r="125" spans="2:46" ht="15.95" customHeight="1" x14ac:dyDescent="0.25">
      <c r="B125" s="486"/>
      <c r="C125" s="486"/>
      <c r="D125" s="487"/>
      <c r="E125" s="490"/>
      <c r="F125" s="491"/>
      <c r="G125" s="491"/>
      <c r="H125" s="491"/>
      <c r="I125" s="491"/>
      <c r="J125" s="118"/>
      <c r="K125" s="119"/>
      <c r="L125" s="119"/>
      <c r="M125" s="119"/>
      <c r="N125" s="119"/>
      <c r="O125" s="120"/>
      <c r="P125" s="222"/>
      <c r="Q125" s="223"/>
      <c r="R125" s="223"/>
      <c r="S125" s="223"/>
      <c r="T125" s="223"/>
      <c r="U125" s="224"/>
      <c r="V125" s="195"/>
      <c r="W125" s="196"/>
      <c r="X125" s="196"/>
      <c r="Y125" s="196"/>
      <c r="Z125" s="196"/>
      <c r="AA125" s="197"/>
      <c r="AB125" s="207"/>
      <c r="AC125" s="208"/>
      <c r="AD125" s="208"/>
      <c r="AE125" s="208"/>
      <c r="AF125" s="208"/>
      <c r="AG125" s="209"/>
      <c r="AH125" s="210"/>
      <c r="AI125" s="211"/>
      <c r="AJ125" s="211"/>
      <c r="AK125" s="211"/>
      <c r="AL125" s="211"/>
      <c r="AM125" s="212"/>
      <c r="AO125" s="516"/>
      <c r="AP125" s="517"/>
      <c r="AQ125" s="517"/>
      <c r="AR125" s="517"/>
      <c r="AS125" s="517"/>
      <c r="AT125" s="518"/>
    </row>
    <row r="126" spans="2:46" ht="15.95" customHeight="1" x14ac:dyDescent="0.25">
      <c r="B126" s="486"/>
      <c r="C126" s="486"/>
      <c r="D126" s="487"/>
      <c r="E126" s="490"/>
      <c r="F126" s="491"/>
      <c r="G126" s="491"/>
      <c r="H126" s="491"/>
      <c r="I126" s="491"/>
      <c r="J126" s="118"/>
      <c r="K126" s="119"/>
      <c r="L126" s="119"/>
      <c r="M126" s="119"/>
      <c r="N126" s="119"/>
      <c r="O126" s="120"/>
      <c r="P126" s="222"/>
      <c r="Q126" s="223"/>
      <c r="R126" s="223"/>
      <c r="S126" s="223"/>
      <c r="T126" s="223"/>
      <c r="U126" s="224"/>
      <c r="V126" s="195"/>
      <c r="W126" s="196"/>
      <c r="X126" s="196"/>
      <c r="Y126" s="196"/>
      <c r="Z126" s="196"/>
      <c r="AA126" s="197"/>
      <c r="AB126" s="207"/>
      <c r="AC126" s="208"/>
      <c r="AD126" s="208"/>
      <c r="AE126" s="208"/>
      <c r="AF126" s="208"/>
      <c r="AG126" s="209"/>
      <c r="AH126" s="210"/>
      <c r="AI126" s="211"/>
      <c r="AJ126" s="211"/>
      <c r="AK126" s="211"/>
      <c r="AL126" s="211"/>
      <c r="AM126" s="212"/>
      <c r="AO126" s="516"/>
      <c r="AP126" s="517"/>
      <c r="AQ126" s="517"/>
      <c r="AR126" s="517"/>
      <c r="AS126" s="517"/>
      <c r="AT126" s="518"/>
    </row>
    <row r="127" spans="2:46" ht="15.95" customHeight="1" x14ac:dyDescent="0.25">
      <c r="B127" s="486"/>
      <c r="C127" s="486"/>
      <c r="D127" s="487"/>
      <c r="E127" s="490"/>
      <c r="F127" s="491"/>
      <c r="G127" s="491"/>
      <c r="H127" s="491"/>
      <c r="I127" s="491"/>
      <c r="J127" s="118"/>
      <c r="K127" s="119"/>
      <c r="L127" s="119"/>
      <c r="M127" s="119"/>
      <c r="N127" s="119"/>
      <c r="O127" s="120"/>
      <c r="P127" s="222"/>
      <c r="Q127" s="223"/>
      <c r="R127" s="223"/>
      <c r="S127" s="223"/>
      <c r="T127" s="223"/>
      <c r="U127" s="224"/>
      <c r="V127" s="195"/>
      <c r="W127" s="196"/>
      <c r="X127" s="196"/>
      <c r="Y127" s="196"/>
      <c r="Z127" s="196"/>
      <c r="AA127" s="197"/>
      <c r="AB127" s="207"/>
      <c r="AC127" s="208"/>
      <c r="AD127" s="208"/>
      <c r="AE127" s="208"/>
      <c r="AF127" s="208"/>
      <c r="AG127" s="209"/>
      <c r="AH127" s="210"/>
      <c r="AI127" s="211"/>
      <c r="AJ127" s="211"/>
      <c r="AK127" s="211"/>
      <c r="AL127" s="211"/>
      <c r="AM127" s="212"/>
      <c r="AO127" s="516"/>
      <c r="AP127" s="517"/>
      <c r="AQ127" s="517"/>
      <c r="AR127" s="517"/>
      <c r="AS127" s="517"/>
      <c r="AT127" s="518"/>
    </row>
    <row r="128" spans="2:46" ht="15.95" customHeight="1" x14ac:dyDescent="0.25">
      <c r="B128" s="486"/>
      <c r="C128" s="486"/>
      <c r="D128" s="487"/>
      <c r="E128" s="490"/>
      <c r="F128" s="491"/>
      <c r="G128" s="491"/>
      <c r="H128" s="491"/>
      <c r="I128" s="491"/>
      <c r="J128" s="118"/>
      <c r="K128" s="119"/>
      <c r="L128" s="119"/>
      <c r="M128" s="119"/>
      <c r="N128" s="119"/>
      <c r="O128" s="120"/>
      <c r="P128" s="222"/>
      <c r="Q128" s="223"/>
      <c r="R128" s="223"/>
      <c r="S128" s="223"/>
      <c r="T128" s="223"/>
      <c r="U128" s="224"/>
      <c r="V128" s="195"/>
      <c r="W128" s="196"/>
      <c r="X128" s="196"/>
      <c r="Y128" s="196"/>
      <c r="Z128" s="196"/>
      <c r="AA128" s="197"/>
      <c r="AB128" s="207"/>
      <c r="AC128" s="208"/>
      <c r="AD128" s="208"/>
      <c r="AE128" s="208"/>
      <c r="AF128" s="208"/>
      <c r="AG128" s="209"/>
      <c r="AH128" s="210"/>
      <c r="AI128" s="211"/>
      <c r="AJ128" s="211"/>
      <c r="AK128" s="211"/>
      <c r="AL128" s="211"/>
      <c r="AM128" s="212"/>
      <c r="AO128" s="516"/>
      <c r="AP128" s="517"/>
      <c r="AQ128" s="517"/>
      <c r="AR128" s="517"/>
      <c r="AS128" s="517"/>
      <c r="AT128" s="518"/>
    </row>
    <row r="129" spans="2:47" ht="15.95" customHeight="1" x14ac:dyDescent="0.25">
      <c r="B129" s="486"/>
      <c r="C129" s="486"/>
      <c r="D129" s="487"/>
      <c r="E129" s="490"/>
      <c r="F129" s="491"/>
      <c r="G129" s="491"/>
      <c r="H129" s="491"/>
      <c r="I129" s="491"/>
      <c r="J129" s="118"/>
      <c r="K129" s="119"/>
      <c r="L129" s="119"/>
      <c r="M129" s="119"/>
      <c r="N129" s="119"/>
      <c r="O129" s="120"/>
      <c r="P129" s="222"/>
      <c r="Q129" s="223"/>
      <c r="R129" s="223"/>
      <c r="S129" s="223"/>
      <c r="T129" s="223"/>
      <c r="U129" s="224"/>
      <c r="V129" s="195"/>
      <c r="W129" s="196"/>
      <c r="X129" s="196"/>
      <c r="Y129" s="196"/>
      <c r="Z129" s="196"/>
      <c r="AA129" s="197"/>
      <c r="AB129" s="207"/>
      <c r="AC129" s="208"/>
      <c r="AD129" s="208"/>
      <c r="AE129" s="208"/>
      <c r="AF129" s="208"/>
      <c r="AG129" s="209"/>
      <c r="AH129" s="210"/>
      <c r="AI129" s="211"/>
      <c r="AJ129" s="211"/>
      <c r="AK129" s="211"/>
      <c r="AL129" s="211"/>
      <c r="AM129" s="212"/>
      <c r="AO129" s="516"/>
      <c r="AP129" s="517"/>
      <c r="AQ129" s="517"/>
      <c r="AR129" s="517"/>
      <c r="AS129" s="517"/>
      <c r="AT129" s="518"/>
    </row>
    <row r="130" spans="2:47" ht="17.100000000000001" customHeight="1" thickBot="1" x14ac:dyDescent="0.3">
      <c r="B130" s="486"/>
      <c r="C130" s="486"/>
      <c r="D130" s="487"/>
      <c r="E130" s="492"/>
      <c r="F130" s="493"/>
      <c r="G130" s="493"/>
      <c r="H130" s="493"/>
      <c r="I130" s="493"/>
      <c r="J130" s="121"/>
      <c r="K130" s="122"/>
      <c r="L130" s="122"/>
      <c r="M130" s="122"/>
      <c r="N130" s="122"/>
      <c r="O130" s="123"/>
      <c r="P130" s="225"/>
      <c r="Q130" s="226"/>
      <c r="R130" s="226"/>
      <c r="S130" s="226"/>
      <c r="T130" s="226"/>
      <c r="U130" s="227"/>
      <c r="V130" s="198"/>
      <c r="W130" s="199"/>
      <c r="X130" s="199"/>
      <c r="Y130" s="199"/>
      <c r="Z130" s="199"/>
      <c r="AA130" s="200"/>
      <c r="AB130" s="213"/>
      <c r="AC130" s="214"/>
      <c r="AD130" s="214"/>
      <c r="AE130" s="214"/>
      <c r="AF130" s="214"/>
      <c r="AG130" s="215"/>
      <c r="AH130" s="216"/>
      <c r="AI130" s="217"/>
      <c r="AJ130" s="217"/>
      <c r="AK130" s="217"/>
      <c r="AL130" s="217"/>
      <c r="AM130" s="218"/>
      <c r="AO130" s="519"/>
      <c r="AP130" s="520"/>
      <c r="AQ130" s="520"/>
      <c r="AR130" s="520"/>
      <c r="AS130" s="520"/>
      <c r="AT130" s="521"/>
    </row>
    <row r="131" spans="2:47" ht="15.95" customHeight="1" x14ac:dyDescent="0.25">
      <c r="B131" s="486"/>
      <c r="C131" s="486"/>
      <c r="D131" s="487"/>
      <c r="E131" s="488" t="s">
        <v>52</v>
      </c>
      <c r="F131" s="489"/>
      <c r="G131" s="489"/>
      <c r="H131" s="489"/>
      <c r="I131" s="489"/>
      <c r="J131" s="115"/>
      <c r="K131" s="116"/>
      <c r="L131" s="116"/>
      <c r="M131" s="116"/>
      <c r="N131" s="116"/>
      <c r="O131" s="117"/>
      <c r="P131" s="115"/>
      <c r="Q131" s="116"/>
      <c r="R131" s="116"/>
      <c r="S131" s="116"/>
      <c r="T131" s="116"/>
      <c r="U131" s="117"/>
      <c r="V131" s="219"/>
      <c r="W131" s="220"/>
      <c r="X131" s="220"/>
      <c r="Y131" s="220"/>
      <c r="Z131" s="220"/>
      <c r="AA131" s="221"/>
      <c r="AB131" s="183"/>
      <c r="AC131" s="184"/>
      <c r="AD131" s="184"/>
      <c r="AE131" s="184"/>
      <c r="AF131" s="184"/>
      <c r="AG131" s="185"/>
      <c r="AH131" s="204"/>
      <c r="AI131" s="205"/>
      <c r="AJ131" s="205"/>
      <c r="AK131" s="205"/>
      <c r="AL131" s="205"/>
      <c r="AM131" s="206"/>
      <c r="AO131" s="522" t="s">
        <v>42</v>
      </c>
      <c r="AP131" s="523"/>
      <c r="AQ131" s="523"/>
      <c r="AR131" s="523"/>
      <c r="AS131" s="523"/>
      <c r="AT131" s="524"/>
    </row>
    <row r="132" spans="2:47" ht="15.95" customHeight="1" x14ac:dyDescent="0.25">
      <c r="B132" s="486"/>
      <c r="C132" s="486"/>
      <c r="D132" s="487"/>
      <c r="E132" s="503"/>
      <c r="F132" s="491"/>
      <c r="G132" s="491"/>
      <c r="H132" s="491"/>
      <c r="I132" s="491"/>
      <c r="J132" s="118"/>
      <c r="K132" s="119"/>
      <c r="L132" s="119"/>
      <c r="M132" s="119"/>
      <c r="N132" s="119"/>
      <c r="O132" s="120"/>
      <c r="P132" s="118"/>
      <c r="Q132" s="119"/>
      <c r="R132" s="119"/>
      <c r="S132" s="119"/>
      <c r="T132" s="119"/>
      <c r="U132" s="120"/>
      <c r="V132" s="222"/>
      <c r="W132" s="223"/>
      <c r="X132" s="223"/>
      <c r="Y132" s="223"/>
      <c r="Z132" s="223"/>
      <c r="AA132" s="224"/>
      <c r="AB132" s="186"/>
      <c r="AC132" s="187"/>
      <c r="AD132" s="187"/>
      <c r="AE132" s="187"/>
      <c r="AF132" s="187"/>
      <c r="AG132" s="188"/>
      <c r="AH132" s="210"/>
      <c r="AI132" s="211"/>
      <c r="AJ132" s="211"/>
      <c r="AK132" s="211"/>
      <c r="AL132" s="211"/>
      <c r="AM132" s="212"/>
      <c r="AO132" s="525"/>
      <c r="AP132" s="526"/>
      <c r="AQ132" s="526"/>
      <c r="AR132" s="526"/>
      <c r="AS132" s="526"/>
      <c r="AT132" s="527"/>
    </row>
    <row r="133" spans="2:47" ht="15.95" customHeight="1" x14ac:dyDescent="0.25">
      <c r="B133" s="486"/>
      <c r="C133" s="486"/>
      <c r="D133" s="487"/>
      <c r="E133" s="490"/>
      <c r="F133" s="491"/>
      <c r="G133" s="491"/>
      <c r="H133" s="491"/>
      <c r="I133" s="491"/>
      <c r="J133" s="118"/>
      <c r="K133" s="119"/>
      <c r="L133" s="119"/>
      <c r="M133" s="119"/>
      <c r="N133" s="119"/>
      <c r="O133" s="120"/>
      <c r="P133" s="118"/>
      <c r="Q133" s="119"/>
      <c r="R133" s="119"/>
      <c r="S133" s="119"/>
      <c r="T133" s="119"/>
      <c r="U133" s="120"/>
      <c r="V133" s="222"/>
      <c r="W133" s="223"/>
      <c r="X133" s="223"/>
      <c r="Y133" s="223"/>
      <c r="Z133" s="223"/>
      <c r="AA133" s="224"/>
      <c r="AB133" s="186"/>
      <c r="AC133" s="187"/>
      <c r="AD133" s="187"/>
      <c r="AE133" s="187"/>
      <c r="AF133" s="187"/>
      <c r="AG133" s="188"/>
      <c r="AH133" s="210"/>
      <c r="AI133" s="211"/>
      <c r="AJ133" s="211"/>
      <c r="AK133" s="211"/>
      <c r="AL133" s="211"/>
      <c r="AM133" s="212"/>
      <c r="AO133" s="525"/>
      <c r="AP133" s="526"/>
      <c r="AQ133" s="526"/>
      <c r="AR133" s="526"/>
      <c r="AS133" s="526"/>
      <c r="AT133" s="527"/>
    </row>
    <row r="134" spans="2:47" ht="15.95" customHeight="1" x14ac:dyDescent="0.25">
      <c r="B134" s="486"/>
      <c r="C134" s="486"/>
      <c r="D134" s="487"/>
      <c r="E134" s="490"/>
      <c r="F134" s="491"/>
      <c r="G134" s="491"/>
      <c r="H134" s="491"/>
      <c r="I134" s="491"/>
      <c r="J134" s="118"/>
      <c r="K134" s="119"/>
      <c r="L134" s="119"/>
      <c r="M134" s="119"/>
      <c r="N134" s="119"/>
      <c r="O134" s="120"/>
      <c r="P134" s="118"/>
      <c r="Q134" s="119"/>
      <c r="R134" s="119"/>
      <c r="S134" s="119"/>
      <c r="T134" s="119"/>
      <c r="U134" s="120"/>
      <c r="V134" s="222"/>
      <c r="W134" s="223"/>
      <c r="X134" s="223"/>
      <c r="Y134" s="223"/>
      <c r="Z134" s="223"/>
      <c r="AA134" s="224"/>
      <c r="AB134" s="186"/>
      <c r="AC134" s="187"/>
      <c r="AD134" s="187"/>
      <c r="AE134" s="187"/>
      <c r="AF134" s="187"/>
      <c r="AG134" s="188"/>
      <c r="AH134" s="210"/>
      <c r="AI134" s="211"/>
      <c r="AJ134" s="211"/>
      <c r="AK134" s="211"/>
      <c r="AL134" s="211"/>
      <c r="AM134" s="212"/>
      <c r="AO134" s="525"/>
      <c r="AP134" s="526"/>
      <c r="AQ134" s="526"/>
      <c r="AR134" s="526"/>
      <c r="AS134" s="526"/>
      <c r="AT134" s="527"/>
    </row>
    <row r="135" spans="2:47" ht="15.95" customHeight="1" x14ac:dyDescent="0.25">
      <c r="B135" s="486"/>
      <c r="C135" s="486"/>
      <c r="D135" s="487"/>
      <c r="E135" s="490"/>
      <c r="F135" s="491"/>
      <c r="G135" s="491"/>
      <c r="H135" s="491"/>
      <c r="I135" s="491"/>
      <c r="J135" s="118"/>
      <c r="K135" s="119"/>
      <c r="L135" s="119"/>
      <c r="M135" s="119"/>
      <c r="N135" s="119"/>
      <c r="O135" s="120"/>
      <c r="P135" s="118"/>
      <c r="Q135" s="119"/>
      <c r="R135" s="119"/>
      <c r="S135" s="119"/>
      <c r="T135" s="119"/>
      <c r="U135" s="120"/>
      <c r="V135" s="222"/>
      <c r="W135" s="223"/>
      <c r="X135" s="223"/>
      <c r="Y135" s="223"/>
      <c r="Z135" s="223"/>
      <c r="AA135" s="224"/>
      <c r="AB135" s="186"/>
      <c r="AC135" s="187"/>
      <c r="AD135" s="187"/>
      <c r="AE135" s="187"/>
      <c r="AF135" s="187"/>
      <c r="AG135" s="188"/>
      <c r="AH135" s="210"/>
      <c r="AI135" s="211"/>
      <c r="AJ135" s="211"/>
      <c r="AK135" s="211"/>
      <c r="AL135" s="211"/>
      <c r="AM135" s="212"/>
      <c r="AO135" s="525"/>
      <c r="AP135" s="526"/>
      <c r="AQ135" s="526"/>
      <c r="AR135" s="526"/>
      <c r="AS135" s="526"/>
      <c r="AT135" s="527"/>
    </row>
    <row r="136" spans="2:47" ht="15.95" customHeight="1" x14ac:dyDescent="0.25">
      <c r="B136" s="486"/>
      <c r="C136" s="486"/>
      <c r="D136" s="487"/>
      <c r="E136" s="490"/>
      <c r="F136" s="491"/>
      <c r="G136" s="491"/>
      <c r="H136" s="491"/>
      <c r="I136" s="491"/>
      <c r="J136" s="118"/>
      <c r="K136" s="119"/>
      <c r="L136" s="119"/>
      <c r="M136" s="119"/>
      <c r="N136" s="119"/>
      <c r="O136" s="120"/>
      <c r="P136" s="118"/>
      <c r="Q136" s="119"/>
      <c r="R136" s="119"/>
      <c r="S136" s="119"/>
      <c r="T136" s="119"/>
      <c r="U136" s="120"/>
      <c r="V136" s="222"/>
      <c r="W136" s="223"/>
      <c r="X136" s="223"/>
      <c r="Y136" s="223"/>
      <c r="Z136" s="223"/>
      <c r="AA136" s="224"/>
      <c r="AB136" s="186"/>
      <c r="AC136" s="187"/>
      <c r="AD136" s="187"/>
      <c r="AE136" s="187"/>
      <c r="AF136" s="187"/>
      <c r="AG136" s="188"/>
      <c r="AH136" s="210"/>
      <c r="AI136" s="211"/>
      <c r="AJ136" s="211"/>
      <c r="AK136" s="211"/>
      <c r="AL136" s="211"/>
      <c r="AM136" s="212"/>
      <c r="AO136" s="525"/>
      <c r="AP136" s="526"/>
      <c r="AQ136" s="526"/>
      <c r="AR136" s="526"/>
      <c r="AS136" s="526"/>
      <c r="AT136" s="527"/>
    </row>
    <row r="137" spans="2:47" ht="15.95" customHeight="1" x14ac:dyDescent="0.25">
      <c r="B137" s="486"/>
      <c r="C137" s="486"/>
      <c r="D137" s="487"/>
      <c r="E137" s="490"/>
      <c r="F137" s="491"/>
      <c r="G137" s="491"/>
      <c r="H137" s="491"/>
      <c r="I137" s="491"/>
      <c r="J137" s="118"/>
      <c r="K137" s="119"/>
      <c r="L137" s="119"/>
      <c r="M137" s="119"/>
      <c r="N137" s="119"/>
      <c r="O137" s="120"/>
      <c r="P137" s="118"/>
      <c r="Q137" s="119"/>
      <c r="R137" s="119"/>
      <c r="S137" s="119"/>
      <c r="T137" s="119"/>
      <c r="U137" s="120"/>
      <c r="V137" s="222"/>
      <c r="W137" s="223"/>
      <c r="X137" s="223"/>
      <c r="Y137" s="223"/>
      <c r="Z137" s="223"/>
      <c r="AA137" s="224"/>
      <c r="AB137" s="186"/>
      <c r="AC137" s="187"/>
      <c r="AD137" s="187"/>
      <c r="AE137" s="187"/>
      <c r="AF137" s="187"/>
      <c r="AG137" s="188"/>
      <c r="AH137" s="210"/>
      <c r="AI137" s="211"/>
      <c r="AJ137" s="211"/>
      <c r="AK137" s="211"/>
      <c r="AL137" s="211"/>
      <c r="AM137" s="212"/>
      <c r="AO137" s="525"/>
      <c r="AP137" s="526"/>
      <c r="AQ137" s="526"/>
      <c r="AR137" s="526"/>
      <c r="AS137" s="526"/>
      <c r="AT137" s="527"/>
    </row>
    <row r="138" spans="2:47" ht="15.95" customHeight="1" x14ac:dyDescent="0.25">
      <c r="B138" s="486"/>
      <c r="C138" s="486"/>
      <c r="D138" s="487"/>
      <c r="E138" s="490"/>
      <c r="F138" s="491"/>
      <c r="G138" s="491"/>
      <c r="H138" s="491"/>
      <c r="I138" s="491"/>
      <c r="J138" s="118"/>
      <c r="K138" s="119"/>
      <c r="L138" s="119"/>
      <c r="M138" s="119"/>
      <c r="N138" s="119"/>
      <c r="O138" s="120"/>
      <c r="P138" s="118"/>
      <c r="Q138" s="119"/>
      <c r="R138" s="119"/>
      <c r="S138" s="119"/>
      <c r="T138" s="119"/>
      <c r="U138" s="120"/>
      <c r="V138" s="222"/>
      <c r="W138" s="223"/>
      <c r="X138" s="223"/>
      <c r="Y138" s="223"/>
      <c r="Z138" s="223"/>
      <c r="AA138" s="224"/>
      <c r="AB138" s="186"/>
      <c r="AC138" s="187"/>
      <c r="AD138" s="187"/>
      <c r="AE138" s="187"/>
      <c r="AF138" s="187"/>
      <c r="AG138" s="188"/>
      <c r="AH138" s="210"/>
      <c r="AI138" s="211"/>
      <c r="AJ138" s="211"/>
      <c r="AK138" s="211"/>
      <c r="AL138" s="211"/>
      <c r="AM138" s="212"/>
      <c r="AO138" s="525"/>
      <c r="AP138" s="526"/>
      <c r="AQ138" s="526"/>
      <c r="AR138" s="526"/>
      <c r="AS138" s="526"/>
      <c r="AT138" s="527"/>
    </row>
    <row r="139" spans="2:47" ht="15.95" customHeight="1" x14ac:dyDescent="0.25">
      <c r="B139" s="486"/>
      <c r="C139" s="486"/>
      <c r="D139" s="487"/>
      <c r="E139" s="490"/>
      <c r="F139" s="491"/>
      <c r="G139" s="491"/>
      <c r="H139" s="491"/>
      <c r="I139" s="491"/>
      <c r="J139" s="118"/>
      <c r="K139" s="119"/>
      <c r="L139" s="119"/>
      <c r="M139" s="119"/>
      <c r="N139" s="119"/>
      <c r="O139" s="120"/>
      <c r="P139" s="118"/>
      <c r="Q139" s="119"/>
      <c r="R139" s="119"/>
      <c r="S139" s="119"/>
      <c r="T139" s="119"/>
      <c r="U139" s="120"/>
      <c r="V139" s="222"/>
      <c r="W139" s="223"/>
      <c r="X139" s="223"/>
      <c r="Y139" s="223"/>
      <c r="Z139" s="223"/>
      <c r="AA139" s="224"/>
      <c r="AB139" s="186"/>
      <c r="AC139" s="187"/>
      <c r="AD139" s="187"/>
      <c r="AE139" s="187"/>
      <c r="AF139" s="187"/>
      <c r="AG139" s="188"/>
      <c r="AH139" s="210"/>
      <c r="AI139" s="211"/>
      <c r="AJ139" s="211"/>
      <c r="AK139" s="211"/>
      <c r="AL139" s="211"/>
      <c r="AM139" s="212"/>
      <c r="AO139" s="525"/>
      <c r="AP139" s="526"/>
      <c r="AQ139" s="526"/>
      <c r="AR139" s="526"/>
      <c r="AS139" s="526"/>
      <c r="AT139" s="527"/>
    </row>
    <row r="140" spans="2:47" ht="17.100000000000001" customHeight="1" thickBot="1" x14ac:dyDescent="0.3">
      <c r="B140" s="486"/>
      <c r="C140" s="486"/>
      <c r="D140" s="487"/>
      <c r="E140" s="492"/>
      <c r="F140" s="493"/>
      <c r="G140" s="493"/>
      <c r="H140" s="493"/>
      <c r="I140" s="493"/>
      <c r="J140" s="121"/>
      <c r="K140" s="122"/>
      <c r="L140" s="122"/>
      <c r="M140" s="122"/>
      <c r="N140" s="122"/>
      <c r="O140" s="123"/>
      <c r="P140" s="121"/>
      <c r="Q140" s="122"/>
      <c r="R140" s="122"/>
      <c r="S140" s="122"/>
      <c r="T140" s="122"/>
      <c r="U140" s="123"/>
      <c r="V140" s="225"/>
      <c r="W140" s="226"/>
      <c r="X140" s="226"/>
      <c r="Y140" s="226"/>
      <c r="Z140" s="226"/>
      <c r="AA140" s="227"/>
      <c r="AB140" s="189"/>
      <c r="AC140" s="190"/>
      <c r="AD140" s="190"/>
      <c r="AE140" s="190"/>
      <c r="AF140" s="190"/>
      <c r="AG140" s="191"/>
      <c r="AH140" s="216"/>
      <c r="AI140" s="217"/>
      <c r="AJ140" s="217"/>
      <c r="AK140" s="217"/>
      <c r="AL140" s="217"/>
      <c r="AM140" s="218"/>
      <c r="AO140" s="528"/>
      <c r="AP140" s="529"/>
      <c r="AQ140" s="529"/>
      <c r="AR140" s="529"/>
      <c r="AS140" s="529"/>
      <c r="AT140" s="530"/>
      <c r="AU140" s="124"/>
    </row>
    <row r="141" spans="2:47" ht="23.25" x14ac:dyDescent="0.35">
      <c r="B141" s="486"/>
      <c r="C141" s="486"/>
      <c r="D141" s="487"/>
      <c r="E141" s="488" t="s">
        <v>51</v>
      </c>
      <c r="F141" s="489"/>
      <c r="G141" s="489"/>
      <c r="H141" s="489"/>
      <c r="I141" s="489"/>
      <c r="J141" s="115"/>
      <c r="K141" s="116"/>
      <c r="L141" s="116"/>
      <c r="M141" s="116"/>
      <c r="N141" s="116"/>
      <c r="O141" s="117"/>
      <c r="P141" s="115"/>
      <c r="Q141" s="116"/>
      <c r="R141" s="116"/>
      <c r="S141" s="116"/>
      <c r="T141" s="116"/>
      <c r="U141" s="117"/>
      <c r="V141" s="219"/>
      <c r="W141" s="228"/>
      <c r="X141" s="220"/>
      <c r="Y141" s="220"/>
      <c r="Z141" s="220"/>
      <c r="AA141" s="221"/>
      <c r="AB141" s="183"/>
      <c r="AC141" s="184"/>
      <c r="AD141" s="184"/>
      <c r="AE141" s="184"/>
      <c r="AF141" s="184"/>
      <c r="AG141" s="185"/>
      <c r="AH141" s="204"/>
      <c r="AI141" s="205"/>
      <c r="AJ141" s="205"/>
      <c r="AK141" s="205"/>
      <c r="AL141" s="205"/>
      <c r="AM141" s="206"/>
    </row>
    <row r="142" spans="2:47" ht="15.75" x14ac:dyDescent="0.25">
      <c r="B142" s="486"/>
      <c r="C142" s="486"/>
      <c r="D142" s="487"/>
      <c r="E142" s="503"/>
      <c r="F142" s="491"/>
      <c r="G142" s="491"/>
      <c r="H142" s="491"/>
      <c r="I142" s="491"/>
      <c r="J142" s="118"/>
      <c r="K142" s="119"/>
      <c r="L142" s="119"/>
      <c r="M142" s="119"/>
      <c r="N142" s="119"/>
      <c r="O142" s="120"/>
      <c r="P142" s="118"/>
      <c r="Q142" s="119"/>
      <c r="R142" s="119"/>
      <c r="S142" s="119"/>
      <c r="T142" s="119"/>
      <c r="U142" s="120"/>
      <c r="V142" s="222"/>
      <c r="W142" s="223"/>
      <c r="X142" s="223"/>
      <c r="Y142" s="223"/>
      <c r="Z142" s="223"/>
      <c r="AA142" s="224"/>
      <c r="AB142" s="186"/>
      <c r="AC142" s="187"/>
      <c r="AD142" s="187"/>
      <c r="AE142" s="187"/>
      <c r="AF142" s="187"/>
      <c r="AG142" s="188"/>
      <c r="AH142" s="210"/>
      <c r="AI142" s="211"/>
      <c r="AJ142" s="211"/>
      <c r="AK142" s="211"/>
      <c r="AL142" s="211"/>
      <c r="AM142" s="212"/>
    </row>
    <row r="143" spans="2:47" ht="15.75" x14ac:dyDescent="0.25">
      <c r="B143" s="486"/>
      <c r="C143" s="486"/>
      <c r="D143" s="487"/>
      <c r="E143" s="503"/>
      <c r="F143" s="491"/>
      <c r="G143" s="491"/>
      <c r="H143" s="491"/>
      <c r="I143" s="491"/>
      <c r="J143" s="118"/>
      <c r="K143" s="119"/>
      <c r="L143" s="119"/>
      <c r="M143" s="119"/>
      <c r="N143" s="119"/>
      <c r="O143" s="120"/>
      <c r="P143" s="118"/>
      <c r="Q143" s="119"/>
      <c r="R143" s="119"/>
      <c r="S143" s="119"/>
      <c r="T143" s="119"/>
      <c r="U143" s="120"/>
      <c r="V143" s="222"/>
      <c r="W143" s="223"/>
      <c r="X143" s="223"/>
      <c r="Y143" s="223"/>
      <c r="Z143" s="223"/>
      <c r="AA143" s="224"/>
      <c r="AB143" s="186"/>
      <c r="AC143" s="187"/>
      <c r="AD143" s="187"/>
      <c r="AE143" s="187"/>
      <c r="AF143" s="187"/>
      <c r="AG143" s="188"/>
      <c r="AH143" s="210"/>
      <c r="AI143" s="211"/>
      <c r="AJ143" s="211"/>
      <c r="AK143" s="211"/>
      <c r="AL143" s="211"/>
      <c r="AM143" s="212"/>
    </row>
    <row r="144" spans="2:47" ht="15.75" x14ac:dyDescent="0.25">
      <c r="B144" s="486"/>
      <c r="C144" s="486"/>
      <c r="D144" s="487"/>
      <c r="E144" s="490"/>
      <c r="F144" s="491"/>
      <c r="G144" s="491"/>
      <c r="H144" s="491"/>
      <c r="I144" s="491"/>
      <c r="J144" s="118"/>
      <c r="K144" s="119"/>
      <c r="L144" s="119"/>
      <c r="M144" s="119"/>
      <c r="N144" s="119"/>
      <c r="O144" s="120"/>
      <c r="P144" s="118"/>
      <c r="Q144" s="119"/>
      <c r="R144" s="119"/>
      <c r="S144" s="119"/>
      <c r="T144" s="119"/>
      <c r="U144" s="120"/>
      <c r="V144" s="222"/>
      <c r="W144" s="223"/>
      <c r="X144" s="223"/>
      <c r="Y144" s="223"/>
      <c r="Z144" s="223"/>
      <c r="AA144" s="224"/>
      <c r="AB144" s="186"/>
      <c r="AC144" s="187"/>
      <c r="AD144" s="187"/>
      <c r="AE144" s="187"/>
      <c r="AF144" s="187"/>
      <c r="AG144" s="188"/>
      <c r="AH144" s="210"/>
      <c r="AI144" s="211"/>
      <c r="AJ144" s="211"/>
      <c r="AK144" s="211"/>
      <c r="AL144" s="211"/>
      <c r="AM144" s="212"/>
    </row>
    <row r="145" spans="1:39" ht="15.75" x14ac:dyDescent="0.25">
      <c r="B145" s="486"/>
      <c r="C145" s="486"/>
      <c r="D145" s="487"/>
      <c r="E145" s="490"/>
      <c r="F145" s="491"/>
      <c r="G145" s="491"/>
      <c r="H145" s="491"/>
      <c r="I145" s="491"/>
      <c r="J145" s="118"/>
      <c r="K145" s="119"/>
      <c r="L145" s="119"/>
      <c r="M145" s="119"/>
      <c r="N145" s="119"/>
      <c r="O145" s="120"/>
      <c r="P145" s="118"/>
      <c r="Q145" s="119"/>
      <c r="R145" s="119"/>
      <c r="S145" s="119"/>
      <c r="T145" s="119"/>
      <c r="U145" s="120"/>
      <c r="V145" s="222"/>
      <c r="W145" s="223"/>
      <c r="X145" s="223"/>
      <c r="Y145" s="223"/>
      <c r="Z145" s="223"/>
      <c r="AA145" s="224"/>
      <c r="AB145" s="186"/>
      <c r="AC145" s="187"/>
      <c r="AD145" s="187"/>
      <c r="AE145" s="187"/>
      <c r="AF145" s="187"/>
      <c r="AG145" s="188"/>
      <c r="AH145" s="210"/>
      <c r="AI145" s="211"/>
      <c r="AJ145" s="211"/>
      <c r="AK145" s="211"/>
      <c r="AL145" s="211"/>
      <c r="AM145" s="212"/>
    </row>
    <row r="146" spans="1:39" ht="15.75" x14ac:dyDescent="0.25">
      <c r="B146" s="486"/>
      <c r="C146" s="486"/>
      <c r="D146" s="487"/>
      <c r="E146" s="490"/>
      <c r="F146" s="491"/>
      <c r="G146" s="491"/>
      <c r="H146" s="491"/>
      <c r="I146" s="491"/>
      <c r="J146" s="118"/>
      <c r="K146" s="119"/>
      <c r="L146" s="119"/>
      <c r="M146" s="119"/>
      <c r="N146" s="119"/>
      <c r="O146" s="120"/>
      <c r="P146" s="118"/>
      <c r="Q146" s="119"/>
      <c r="R146" s="119"/>
      <c r="S146" s="119"/>
      <c r="T146" s="119"/>
      <c r="U146" s="120"/>
      <c r="V146" s="222"/>
      <c r="W146" s="223"/>
      <c r="X146" s="223"/>
      <c r="Y146" s="223"/>
      <c r="Z146" s="223"/>
      <c r="AA146" s="224"/>
      <c r="AB146" s="186"/>
      <c r="AC146" s="187"/>
      <c r="AD146" s="187"/>
      <c r="AE146" s="187"/>
      <c r="AF146" s="187"/>
      <c r="AG146" s="188"/>
      <c r="AH146" s="210"/>
      <c r="AI146" s="211"/>
      <c r="AJ146" s="211"/>
      <c r="AK146" s="211"/>
      <c r="AL146" s="211"/>
      <c r="AM146" s="212"/>
    </row>
    <row r="147" spans="1:39" ht="15.75" x14ac:dyDescent="0.25">
      <c r="B147" s="486"/>
      <c r="C147" s="486"/>
      <c r="D147" s="487"/>
      <c r="E147" s="490"/>
      <c r="F147" s="491"/>
      <c r="G147" s="491"/>
      <c r="H147" s="491"/>
      <c r="I147" s="491"/>
      <c r="J147" s="118"/>
      <c r="K147" s="119"/>
      <c r="L147" s="119"/>
      <c r="M147" s="119"/>
      <c r="N147" s="119"/>
      <c r="O147" s="120"/>
      <c r="P147" s="118"/>
      <c r="Q147" s="119"/>
      <c r="R147" s="119"/>
      <c r="S147" s="119"/>
      <c r="T147" s="119"/>
      <c r="U147" s="120"/>
      <c r="V147" s="222"/>
      <c r="W147" s="223"/>
      <c r="X147" s="223"/>
      <c r="Y147" s="223"/>
      <c r="Z147" s="223"/>
      <c r="AA147" s="224"/>
      <c r="AB147" s="186"/>
      <c r="AC147" s="187"/>
      <c r="AD147" s="187"/>
      <c r="AE147" s="187"/>
      <c r="AF147" s="187"/>
      <c r="AG147" s="188"/>
      <c r="AH147" s="210"/>
      <c r="AI147" s="211"/>
      <c r="AJ147" s="211"/>
      <c r="AK147" s="211"/>
      <c r="AL147" s="211"/>
      <c r="AM147" s="212"/>
    </row>
    <row r="148" spans="1:39" ht="15.75" x14ac:dyDescent="0.25">
      <c r="B148" s="486"/>
      <c r="C148" s="486"/>
      <c r="D148" s="487"/>
      <c r="E148" s="490"/>
      <c r="F148" s="491"/>
      <c r="G148" s="491"/>
      <c r="H148" s="491"/>
      <c r="I148" s="491"/>
      <c r="J148" s="118"/>
      <c r="K148" s="119"/>
      <c r="L148" s="119"/>
      <c r="M148" s="119"/>
      <c r="N148" s="119"/>
      <c r="O148" s="120"/>
      <c r="P148" s="118"/>
      <c r="Q148" s="119"/>
      <c r="R148" s="119"/>
      <c r="S148" s="119"/>
      <c r="T148" s="119"/>
      <c r="U148" s="120"/>
      <c r="V148" s="222"/>
      <c r="W148" s="223"/>
      <c r="X148" s="223"/>
      <c r="Y148" s="223"/>
      <c r="Z148" s="223"/>
      <c r="AA148" s="224"/>
      <c r="AB148" s="186"/>
      <c r="AC148" s="187"/>
      <c r="AD148" s="187"/>
      <c r="AE148" s="187"/>
      <c r="AF148" s="187"/>
      <c r="AG148" s="188"/>
      <c r="AH148" s="210"/>
      <c r="AI148" s="211"/>
      <c r="AJ148" s="211"/>
      <c r="AK148" s="211"/>
      <c r="AL148" s="211"/>
      <c r="AM148" s="212"/>
    </row>
    <row r="149" spans="1:39" ht="15.75" x14ac:dyDescent="0.25">
      <c r="B149" s="486"/>
      <c r="C149" s="486"/>
      <c r="D149" s="487"/>
      <c r="E149" s="490"/>
      <c r="F149" s="491"/>
      <c r="G149" s="491"/>
      <c r="H149" s="491"/>
      <c r="I149" s="491"/>
      <c r="J149" s="118"/>
      <c r="K149" s="119"/>
      <c r="L149" s="119"/>
      <c r="M149" s="119"/>
      <c r="N149" s="119"/>
      <c r="O149" s="120"/>
      <c r="P149" s="118"/>
      <c r="Q149" s="119"/>
      <c r="R149" s="119"/>
      <c r="S149" s="119"/>
      <c r="T149" s="119"/>
      <c r="U149" s="120"/>
      <c r="V149" s="222"/>
      <c r="W149" s="223"/>
      <c r="X149" s="223"/>
      <c r="Y149" s="223"/>
      <c r="Z149" s="223"/>
      <c r="AA149" s="224"/>
      <c r="AB149" s="186"/>
      <c r="AC149" s="187"/>
      <c r="AD149" s="187"/>
      <c r="AE149" s="187"/>
      <c r="AF149" s="187"/>
      <c r="AG149" s="188"/>
      <c r="AH149" s="210"/>
      <c r="AI149" s="211"/>
      <c r="AJ149" s="211"/>
      <c r="AK149" s="211"/>
      <c r="AL149" s="211"/>
      <c r="AM149" s="212"/>
    </row>
    <row r="150" spans="1:39" ht="16.5" thickBot="1" x14ac:dyDescent="0.3">
      <c r="B150" s="486"/>
      <c r="C150" s="486"/>
      <c r="D150" s="487"/>
      <c r="E150" s="492"/>
      <c r="F150" s="493"/>
      <c r="G150" s="493"/>
      <c r="H150" s="493"/>
      <c r="I150" s="493"/>
      <c r="J150" s="121"/>
      <c r="K150" s="122"/>
      <c r="L150" s="122"/>
      <c r="M150" s="122"/>
      <c r="N150" s="122"/>
      <c r="O150" s="123"/>
      <c r="P150" s="121"/>
      <c r="Q150" s="122"/>
      <c r="R150" s="122"/>
      <c r="S150" s="122"/>
      <c r="T150" s="122"/>
      <c r="U150" s="123"/>
      <c r="V150" s="225"/>
      <c r="W150" s="226"/>
      <c r="X150" s="226"/>
      <c r="Y150" s="226"/>
      <c r="Z150" s="226"/>
      <c r="AA150" s="227"/>
      <c r="AB150" s="189"/>
      <c r="AC150" s="190"/>
      <c r="AD150" s="190"/>
      <c r="AE150" s="190"/>
      <c r="AF150" s="190"/>
      <c r="AG150" s="191"/>
      <c r="AH150" s="216"/>
      <c r="AI150" s="217"/>
      <c r="AJ150" s="217"/>
      <c r="AK150" s="217"/>
      <c r="AL150" s="217"/>
      <c r="AM150" s="218"/>
    </row>
    <row r="151" spans="1:39" x14ac:dyDescent="0.2">
      <c r="J151" s="503" t="s">
        <v>50</v>
      </c>
      <c r="K151" s="491"/>
      <c r="L151" s="491"/>
      <c r="M151" s="491"/>
      <c r="N151" s="491"/>
      <c r="O151" s="531"/>
      <c r="P151" s="503" t="s">
        <v>49</v>
      </c>
      <c r="Q151" s="491"/>
      <c r="R151" s="491"/>
      <c r="S151" s="491"/>
      <c r="T151" s="491"/>
      <c r="U151" s="531"/>
      <c r="V151" s="503" t="s">
        <v>48</v>
      </c>
      <c r="W151" s="491"/>
      <c r="X151" s="491"/>
      <c r="Y151" s="491"/>
      <c r="Z151" s="491"/>
      <c r="AA151" s="531"/>
      <c r="AB151" s="503" t="s">
        <v>47</v>
      </c>
      <c r="AC151" s="533"/>
      <c r="AD151" s="491"/>
      <c r="AE151" s="491"/>
      <c r="AF151" s="491"/>
      <c r="AG151" s="531"/>
      <c r="AH151" s="503" t="s">
        <v>46</v>
      </c>
      <c r="AI151" s="491"/>
      <c r="AJ151" s="491"/>
      <c r="AK151" s="491"/>
      <c r="AL151" s="491"/>
      <c r="AM151" s="531"/>
    </row>
    <row r="152" spans="1:39" x14ac:dyDescent="0.2">
      <c r="J152" s="490"/>
      <c r="K152" s="491"/>
      <c r="L152" s="491"/>
      <c r="M152" s="491"/>
      <c r="N152" s="491"/>
      <c r="O152" s="531"/>
      <c r="P152" s="490"/>
      <c r="Q152" s="491"/>
      <c r="R152" s="491"/>
      <c r="S152" s="491"/>
      <c r="T152" s="491"/>
      <c r="U152" s="531"/>
      <c r="V152" s="490"/>
      <c r="W152" s="491"/>
      <c r="X152" s="491"/>
      <c r="Y152" s="491"/>
      <c r="Z152" s="491"/>
      <c r="AA152" s="531"/>
      <c r="AB152" s="490"/>
      <c r="AC152" s="491"/>
      <c r="AD152" s="491"/>
      <c r="AE152" s="491"/>
      <c r="AF152" s="491"/>
      <c r="AG152" s="531"/>
      <c r="AH152" s="490"/>
      <c r="AI152" s="491"/>
      <c r="AJ152" s="491"/>
      <c r="AK152" s="491"/>
      <c r="AL152" s="491"/>
      <c r="AM152" s="531"/>
    </row>
    <row r="153" spans="1:39" x14ac:dyDescent="0.2">
      <c r="J153" s="490"/>
      <c r="K153" s="491"/>
      <c r="L153" s="491"/>
      <c r="M153" s="491"/>
      <c r="N153" s="491"/>
      <c r="O153" s="531"/>
      <c r="P153" s="490"/>
      <c r="Q153" s="491"/>
      <c r="R153" s="491"/>
      <c r="S153" s="491"/>
      <c r="T153" s="491"/>
      <c r="U153" s="531"/>
      <c r="V153" s="490"/>
      <c r="W153" s="491"/>
      <c r="X153" s="491"/>
      <c r="Y153" s="491"/>
      <c r="Z153" s="491"/>
      <c r="AA153" s="531"/>
      <c r="AB153" s="490"/>
      <c r="AC153" s="491"/>
      <c r="AD153" s="491"/>
      <c r="AE153" s="491"/>
      <c r="AF153" s="491"/>
      <c r="AG153" s="531"/>
      <c r="AH153" s="490"/>
      <c r="AI153" s="491"/>
      <c r="AJ153" s="491"/>
      <c r="AK153" s="491"/>
      <c r="AL153" s="491"/>
      <c r="AM153" s="531"/>
    </row>
    <row r="154" spans="1:39" x14ac:dyDescent="0.2">
      <c r="J154" s="490"/>
      <c r="K154" s="491"/>
      <c r="L154" s="491"/>
      <c r="M154" s="491"/>
      <c r="N154" s="491"/>
      <c r="O154" s="531"/>
      <c r="P154" s="490"/>
      <c r="Q154" s="491"/>
      <c r="R154" s="491"/>
      <c r="S154" s="491"/>
      <c r="T154" s="491"/>
      <c r="U154" s="531"/>
      <c r="V154" s="490"/>
      <c r="W154" s="491"/>
      <c r="X154" s="491"/>
      <c r="Y154" s="491"/>
      <c r="Z154" s="491"/>
      <c r="AA154" s="531"/>
      <c r="AB154" s="490"/>
      <c r="AC154" s="491"/>
      <c r="AD154" s="491"/>
      <c r="AE154" s="491"/>
      <c r="AF154" s="491"/>
      <c r="AG154" s="531"/>
      <c r="AH154" s="490"/>
      <c r="AI154" s="491"/>
      <c r="AJ154" s="491"/>
      <c r="AK154" s="491"/>
      <c r="AL154" s="491"/>
      <c r="AM154" s="531"/>
    </row>
    <row r="155" spans="1:39" x14ac:dyDescent="0.2">
      <c r="J155" s="490"/>
      <c r="K155" s="491"/>
      <c r="L155" s="491"/>
      <c r="M155" s="491"/>
      <c r="N155" s="491"/>
      <c r="O155" s="531"/>
      <c r="P155" s="490"/>
      <c r="Q155" s="491"/>
      <c r="R155" s="491"/>
      <c r="S155" s="491"/>
      <c r="T155" s="491"/>
      <c r="U155" s="531"/>
      <c r="V155" s="490"/>
      <c r="W155" s="491"/>
      <c r="X155" s="491"/>
      <c r="Y155" s="491"/>
      <c r="Z155" s="491"/>
      <c r="AA155" s="531"/>
      <c r="AB155" s="490"/>
      <c r="AC155" s="491"/>
      <c r="AD155" s="491"/>
      <c r="AE155" s="491"/>
      <c r="AF155" s="491"/>
      <c r="AG155" s="531"/>
      <c r="AH155" s="490"/>
      <c r="AI155" s="491"/>
      <c r="AJ155" s="491"/>
      <c r="AK155" s="491"/>
      <c r="AL155" s="491"/>
      <c r="AM155" s="531"/>
    </row>
    <row r="156" spans="1:39" ht="15" thickBot="1" x14ac:dyDescent="0.25">
      <c r="J156" s="492"/>
      <c r="K156" s="493"/>
      <c r="L156" s="493"/>
      <c r="M156" s="493"/>
      <c r="N156" s="493"/>
      <c r="O156" s="532"/>
      <c r="P156" s="492"/>
      <c r="Q156" s="493"/>
      <c r="R156" s="493"/>
      <c r="S156" s="493"/>
      <c r="T156" s="493"/>
      <c r="U156" s="532"/>
      <c r="V156" s="492"/>
      <c r="W156" s="493"/>
      <c r="X156" s="493"/>
      <c r="Y156" s="493"/>
      <c r="Z156" s="493"/>
      <c r="AA156" s="532"/>
      <c r="AB156" s="492"/>
      <c r="AC156" s="493"/>
      <c r="AD156" s="493"/>
      <c r="AE156" s="493"/>
      <c r="AF156" s="493"/>
      <c r="AG156" s="532"/>
      <c r="AH156" s="492"/>
      <c r="AI156" s="493"/>
      <c r="AJ156" s="493"/>
      <c r="AK156" s="493"/>
      <c r="AL156" s="493"/>
      <c r="AM156" s="532"/>
    </row>
    <row r="157" spans="1:39" x14ac:dyDescent="0.2"/>
    <row r="158" spans="1:39" x14ac:dyDescent="0.2">
      <c r="A158" s="124"/>
    </row>
    <row r="159" spans="1:39" x14ac:dyDescent="0.2"/>
    <row r="160" spans="1:39" x14ac:dyDescent="0.2"/>
    <row r="161" x14ac:dyDescent="0.2"/>
    <row r="162" x14ac:dyDescent="0.2"/>
    <row r="163" x14ac:dyDescent="0.2"/>
    <row r="164" x14ac:dyDescent="0.2"/>
    <row r="165" x14ac:dyDescent="0.2"/>
    <row r="166" x14ac:dyDescent="0.2"/>
    <row r="167" x14ac:dyDescent="0.2"/>
    <row r="168" x14ac:dyDescent="0.2"/>
    <row r="169" x14ac:dyDescent="0.2"/>
    <row r="170" x14ac:dyDescent="0.2"/>
    <row r="171" x14ac:dyDescent="0.2"/>
    <row r="172" x14ac:dyDescent="0.2"/>
    <row r="173" x14ac:dyDescent="0.2"/>
    <row r="174" x14ac:dyDescent="0.2"/>
    <row r="175" x14ac:dyDescent="0.2"/>
    <row r="176" x14ac:dyDescent="0.2"/>
    <row r="177" x14ac:dyDescent="0.2"/>
    <row r="178" x14ac:dyDescent="0.2"/>
    <row r="179" x14ac:dyDescent="0.2"/>
    <row r="180" x14ac:dyDescent="0.2"/>
    <row r="181" x14ac:dyDescent="0.2"/>
    <row r="182" x14ac:dyDescent="0.2"/>
    <row r="183" x14ac:dyDescent="0.2"/>
    <row r="184" x14ac:dyDescent="0.2"/>
    <row r="185" x14ac:dyDescent="0.2"/>
    <row r="186" x14ac:dyDescent="0.2"/>
    <row r="187" x14ac:dyDescent="0.2"/>
    <row r="188" x14ac:dyDescent="0.2"/>
    <row r="189" x14ac:dyDescent="0.2"/>
    <row r="190" x14ac:dyDescent="0.2"/>
    <row r="191" x14ac:dyDescent="0.2"/>
    <row r="192" x14ac:dyDescent="0.2"/>
    <row r="193" x14ac:dyDescent="0.2"/>
    <row r="194" x14ac:dyDescent="0.2"/>
  </sheetData>
  <mergeCells count="43">
    <mergeCell ref="J151:O156"/>
    <mergeCell ref="P151:U156"/>
    <mergeCell ref="V151:AA156"/>
    <mergeCell ref="AB151:AG156"/>
    <mergeCell ref="AH151:AM156"/>
    <mergeCell ref="J75:O80"/>
    <mergeCell ref="P75:U80"/>
    <mergeCell ref="V75:AA80"/>
    <mergeCell ref="AB75:AG80"/>
    <mergeCell ref="AH75:AM80"/>
    <mergeCell ref="B97:I99"/>
    <mergeCell ref="J97:AM99"/>
    <mergeCell ref="B101:D150"/>
    <mergeCell ref="E101:I110"/>
    <mergeCell ref="B88:AT91"/>
    <mergeCell ref="E131:I140"/>
    <mergeCell ref="AO131:AT140"/>
    <mergeCell ref="E141:I150"/>
    <mergeCell ref="AO101:AT110"/>
    <mergeCell ref="E111:I120"/>
    <mergeCell ref="AO111:AT120"/>
    <mergeCell ref="E121:I130"/>
    <mergeCell ref="AO121:AT130"/>
    <mergeCell ref="B21:I23"/>
    <mergeCell ref="J21:AM23"/>
    <mergeCell ref="B25:D74"/>
    <mergeCell ref="E25:I34"/>
    <mergeCell ref="AO25:AT34"/>
    <mergeCell ref="E35:I44"/>
    <mergeCell ref="AO35:AT44"/>
    <mergeCell ref="E45:I54"/>
    <mergeCell ref="AO45:AT54"/>
    <mergeCell ref="E55:I64"/>
    <mergeCell ref="AO55:AT64"/>
    <mergeCell ref="E65:I74"/>
    <mergeCell ref="B2:I4"/>
    <mergeCell ref="B12:AT15"/>
    <mergeCell ref="J3:AM5"/>
    <mergeCell ref="AB6:AG9"/>
    <mergeCell ref="AH6:AM9"/>
    <mergeCell ref="J6:O9"/>
    <mergeCell ref="P6:U9"/>
    <mergeCell ref="V6:AA9"/>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3:A21"/>
  <sheetViews>
    <sheetView workbookViewId="0">
      <selection activeCell="A19" sqref="A19"/>
    </sheetView>
  </sheetViews>
  <sheetFormatPr baseColWidth="10" defaultColWidth="11.42578125" defaultRowHeight="12.75" x14ac:dyDescent="0.2"/>
  <cols>
    <col min="1" max="1" width="32.85546875" style="2" customWidth="1"/>
    <col min="2" max="16384" width="11.42578125" style="2"/>
  </cols>
  <sheetData>
    <row r="3" spans="1:1" x14ac:dyDescent="0.2">
      <c r="A3" s="3" t="s">
        <v>7</v>
      </c>
    </row>
    <row r="4" spans="1:1" x14ac:dyDescent="0.2">
      <c r="A4" s="3" t="s">
        <v>8</v>
      </c>
    </row>
    <row r="5" spans="1:1" x14ac:dyDescent="0.2">
      <c r="A5" s="3" t="s">
        <v>9</v>
      </c>
    </row>
    <row r="6" spans="1:1" x14ac:dyDescent="0.2">
      <c r="A6" s="3" t="s">
        <v>5</v>
      </c>
    </row>
    <row r="7" spans="1:1" x14ac:dyDescent="0.2">
      <c r="A7" s="3" t="s">
        <v>4</v>
      </c>
    </row>
    <row r="8" spans="1:1" x14ac:dyDescent="0.2">
      <c r="A8" s="3" t="s">
        <v>10</v>
      </c>
    </row>
    <row r="9" spans="1:1" x14ac:dyDescent="0.2">
      <c r="A9" s="3" t="s">
        <v>11</v>
      </c>
    </row>
    <row r="10" spans="1:1" x14ac:dyDescent="0.2">
      <c r="A10" s="3" t="s">
        <v>12</v>
      </c>
    </row>
    <row r="11" spans="1:1" x14ac:dyDescent="0.2">
      <c r="A11" s="3" t="s">
        <v>13</v>
      </c>
    </row>
    <row r="12" spans="1:1" x14ac:dyDescent="0.2">
      <c r="A12" s="3" t="s">
        <v>15</v>
      </c>
    </row>
    <row r="13" spans="1:1" x14ac:dyDescent="0.2">
      <c r="A13" s="3" t="s">
        <v>16</v>
      </c>
    </row>
    <row r="14" spans="1:1" x14ac:dyDescent="0.2">
      <c r="A14" s="3" t="s">
        <v>17</v>
      </c>
    </row>
    <row r="16" spans="1:1" x14ac:dyDescent="0.2">
      <c r="A16" s="3" t="s">
        <v>20</v>
      </c>
    </row>
    <row r="17" spans="1:1" x14ac:dyDescent="0.2">
      <c r="A17" s="3" t="s">
        <v>21</v>
      </c>
    </row>
    <row r="18" spans="1:1" x14ac:dyDescent="0.2">
      <c r="A18" s="3" t="s">
        <v>22</v>
      </c>
    </row>
    <row r="20" spans="1:1" x14ac:dyDescent="0.2">
      <c r="A20" s="3" t="s">
        <v>30</v>
      </c>
    </row>
    <row r="21" spans="1:1" x14ac:dyDescent="0.2">
      <c r="A21" s="3" t="s">
        <v>31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3</vt:i4>
      </vt:variant>
    </vt:vector>
  </HeadingPairs>
  <TitlesOfParts>
    <vt:vector size="12" baseType="lpstr">
      <vt:lpstr>Mapa_Riesgos</vt:lpstr>
      <vt:lpstr>Datos_Basicos</vt:lpstr>
      <vt:lpstr>Tipologia_Riesgos</vt:lpstr>
      <vt:lpstr>Tabla_Probabilidad</vt:lpstr>
      <vt:lpstr>Tabla Impacto</vt:lpstr>
      <vt:lpstr>Tabla_Controles</vt:lpstr>
      <vt:lpstr>Impacto_Riesgos</vt:lpstr>
      <vt:lpstr>Mapa_Calor</vt:lpstr>
      <vt:lpstr>Hoja1</vt:lpstr>
      <vt:lpstr>Corrupción_Responsable</vt:lpstr>
      <vt:lpstr>Impacto_Corrupción</vt:lpstr>
      <vt:lpstr>Probabilidad_Corrupción</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Sociedad Activos Especiales - SAE</dc:creator>
  <cp:keywords/>
  <dc:description/>
  <cp:lastModifiedBy>Paola Andrea Lopez Jaramillo</cp:lastModifiedBy>
  <cp:lastPrinted>2020-05-13T01:12:22Z</cp:lastPrinted>
  <dcterms:created xsi:type="dcterms:W3CDTF">2020-03-24T23:12:47Z</dcterms:created>
  <dcterms:modified xsi:type="dcterms:W3CDTF">2023-04-24T16:48:45Z</dcterms:modified>
  <cp:category/>
</cp:coreProperties>
</file>